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930" yWindow="225" windowWidth="9210" windowHeight="11580"/>
  </bookViews>
  <sheets>
    <sheet name="úkony definicia" sheetId="4" r:id="rId1"/>
    <sheet name="priestory definícia" sheetId="3" r:id="rId2"/>
    <sheet name="legenda" sheetId="5" r:id="rId3"/>
    <sheet name="výmera a nacenenie" sheetId="1" r:id="rId4"/>
  </sheets>
  <calcPr calcId="125725"/>
</workbook>
</file>

<file path=xl/calcChain.xml><?xml version="1.0" encoding="utf-8"?>
<calcChain xmlns="http://schemas.openxmlformats.org/spreadsheetml/2006/main">
  <c r="N507" i="1"/>
  <c r="O507" s="1"/>
  <c r="N506"/>
  <c r="O506" s="1"/>
  <c r="N503"/>
  <c r="O503" s="1"/>
  <c r="O502"/>
  <c r="N501"/>
  <c r="O501" s="1"/>
  <c r="N500"/>
  <c r="O500" s="1"/>
  <c r="N499"/>
  <c r="O499" s="1"/>
  <c r="N498"/>
  <c r="O498" s="1"/>
  <c r="N495"/>
  <c r="O495" s="1"/>
  <c r="O494"/>
  <c r="N493"/>
  <c r="O493" s="1"/>
  <c r="N492"/>
  <c r="O492" s="1"/>
  <c r="N491"/>
  <c r="O491" s="1"/>
  <c r="N490"/>
  <c r="O490" s="1"/>
  <c r="N487"/>
  <c r="O487" s="1"/>
  <c r="O486"/>
  <c r="N485"/>
  <c r="O485" s="1"/>
  <c r="N484"/>
  <c r="O484" s="1"/>
  <c r="N483"/>
  <c r="O483" s="1"/>
  <c r="N482"/>
  <c r="O482" s="1"/>
  <c r="N479"/>
  <c r="O479" s="1"/>
  <c r="O478"/>
  <c r="N477"/>
  <c r="O477" s="1"/>
  <c r="N476"/>
  <c r="O476" s="1"/>
  <c r="N475"/>
  <c r="O475" s="1"/>
  <c r="N474"/>
  <c r="O474" s="1"/>
  <c r="N466"/>
  <c r="O466" s="1"/>
  <c r="N471"/>
  <c r="O471" s="1"/>
  <c r="O470"/>
  <c r="N469"/>
  <c r="O469" s="1"/>
  <c r="N468"/>
  <c r="O468" s="1"/>
  <c r="N467"/>
  <c r="O467" s="1"/>
  <c r="N463"/>
  <c r="O463" s="1"/>
  <c r="O462"/>
  <c r="N461"/>
  <c r="O461" s="1"/>
  <c r="N460"/>
  <c r="O460" s="1"/>
  <c r="N459"/>
  <c r="O459" s="1"/>
  <c r="N458"/>
  <c r="O458" s="1"/>
  <c r="N449"/>
  <c r="O449" s="1"/>
  <c r="N448"/>
  <c r="O448" s="1"/>
  <c r="N447"/>
  <c r="O447" s="1"/>
  <c r="N445"/>
  <c r="O445" s="1"/>
  <c r="N444"/>
  <c r="O444" s="1"/>
  <c r="N443"/>
  <c r="O443" s="1"/>
  <c r="N442"/>
  <c r="O442" s="1"/>
  <c r="N440"/>
  <c r="O440" s="1"/>
  <c r="N439"/>
  <c r="O439" s="1"/>
  <c r="N438"/>
  <c r="O438" s="1"/>
  <c r="N436"/>
  <c r="O436" s="1"/>
  <c r="N435"/>
  <c r="O435" s="1"/>
  <c r="N434"/>
  <c r="O434" s="1"/>
  <c r="N433"/>
  <c r="O433" s="1"/>
  <c r="N427"/>
  <c r="O427" s="1"/>
  <c r="N426"/>
  <c r="O426" s="1"/>
  <c r="N425"/>
  <c r="O425" s="1"/>
  <c r="N424"/>
  <c r="O424" s="1"/>
  <c r="N422"/>
  <c r="O422" s="1"/>
  <c r="N421"/>
  <c r="O421" s="1"/>
  <c r="N420"/>
  <c r="O420" s="1"/>
  <c r="N418"/>
  <c r="O418" s="1"/>
  <c r="N417"/>
  <c r="O417" s="1"/>
  <c r="N416"/>
  <c r="O416" s="1"/>
  <c r="N415"/>
  <c r="O415" s="1"/>
  <c r="N411"/>
  <c r="O411" s="1"/>
  <c r="N410"/>
  <c r="O410" s="1"/>
  <c r="N409"/>
  <c r="O409" s="1"/>
  <c r="N408"/>
  <c r="O408" s="1"/>
  <c r="N407"/>
  <c r="O407" s="1"/>
  <c r="N400"/>
  <c r="O400" s="1"/>
  <c r="O399"/>
  <c r="N398"/>
  <c r="O398" s="1"/>
  <c r="N397"/>
  <c r="O397" s="1"/>
  <c r="N396"/>
  <c r="O396" s="1"/>
  <c r="N395"/>
  <c r="O395" s="1"/>
  <c r="N392"/>
  <c r="O392" s="1"/>
  <c r="N390"/>
  <c r="O390" s="1"/>
  <c r="N391"/>
  <c r="O391" s="1"/>
  <c r="O389"/>
  <c r="N388"/>
  <c r="O388" s="1"/>
  <c r="N387"/>
  <c r="O387" s="1"/>
  <c r="N386"/>
  <c r="O386" s="1"/>
  <c r="N385"/>
  <c r="O385" s="1"/>
  <c r="N381"/>
  <c r="O381" s="1"/>
  <c r="N380"/>
  <c r="O380" s="1"/>
  <c r="N379"/>
  <c r="O379" s="1"/>
  <c r="N378"/>
  <c r="O378" s="1"/>
  <c r="N376"/>
  <c r="O376" s="1"/>
  <c r="N374"/>
  <c r="O374" s="1"/>
  <c r="N375"/>
  <c r="O375" s="1"/>
  <c r="O373"/>
  <c r="N372"/>
  <c r="O372" s="1"/>
  <c r="N371"/>
  <c r="O371" s="1"/>
  <c r="N370"/>
  <c r="O370" s="1"/>
  <c r="N369"/>
  <c r="O369" s="1"/>
  <c r="N365"/>
  <c r="O365" s="1"/>
  <c r="N364"/>
  <c r="O364" s="1"/>
  <c r="N363"/>
  <c r="O363" s="1"/>
  <c r="N362"/>
  <c r="O362" s="1"/>
  <c r="N361"/>
  <c r="O361" s="1"/>
  <c r="N358"/>
  <c r="O358" s="1"/>
  <c r="N356"/>
  <c r="O356" s="1"/>
  <c r="N357"/>
  <c r="O357" s="1"/>
  <c r="O355"/>
  <c r="N354"/>
  <c r="O354" s="1"/>
  <c r="N353"/>
  <c r="O353" s="1"/>
  <c r="N352"/>
  <c r="O352" s="1"/>
  <c r="N351"/>
  <c r="O351" s="1"/>
  <c r="N349"/>
  <c r="O349" s="1"/>
  <c r="N347"/>
  <c r="O347" s="1"/>
  <c r="N348"/>
  <c r="O348" s="1"/>
  <c r="O346"/>
  <c r="N345"/>
  <c r="O345" s="1"/>
  <c r="N344"/>
  <c r="O344" s="1"/>
  <c r="N343"/>
  <c r="O343" s="1"/>
  <c r="N342"/>
  <c r="O342" s="1"/>
  <c r="N339"/>
  <c r="O339" s="1"/>
  <c r="N337"/>
  <c r="O337" s="1"/>
  <c r="N338"/>
  <c r="O338" s="1"/>
  <c r="O336"/>
  <c r="N335"/>
  <c r="O335" s="1"/>
  <c r="N334"/>
  <c r="O334" s="1"/>
  <c r="N333"/>
  <c r="O333" s="1"/>
  <c r="N332"/>
  <c r="O332" s="1"/>
  <c r="N330"/>
  <c r="O330" s="1"/>
  <c r="N328"/>
  <c r="O328" s="1"/>
  <c r="N329"/>
  <c r="O329" s="1"/>
  <c r="O327"/>
  <c r="N326"/>
  <c r="O326" s="1"/>
  <c r="N325"/>
  <c r="O325" s="1"/>
  <c r="N324"/>
  <c r="O324" s="1"/>
  <c r="N323"/>
  <c r="O323" s="1"/>
  <c r="N320"/>
  <c r="O320" s="1"/>
  <c r="N318"/>
  <c r="O318" s="1"/>
  <c r="N319"/>
  <c r="O319" s="1"/>
  <c r="O317"/>
  <c r="N316"/>
  <c r="O316" s="1"/>
  <c r="N315"/>
  <c r="O315" s="1"/>
  <c r="N314"/>
  <c r="O314" s="1"/>
  <c r="N313"/>
  <c r="O313" s="1"/>
  <c r="N309"/>
  <c r="O309" s="1"/>
  <c r="N308"/>
  <c r="O308" s="1"/>
  <c r="N307"/>
  <c r="O307" s="1"/>
  <c r="N305"/>
  <c r="O305" s="1"/>
  <c r="N303"/>
  <c r="O303" s="1"/>
  <c r="N304"/>
  <c r="O304" s="1"/>
  <c r="O302"/>
  <c r="N301"/>
  <c r="O301" s="1"/>
  <c r="N300"/>
  <c r="O300" s="1"/>
  <c r="N299"/>
  <c r="O299" s="1"/>
  <c r="N298"/>
  <c r="O298" s="1"/>
  <c r="N295"/>
  <c r="O295" s="1"/>
  <c r="N293"/>
  <c r="O293" s="1"/>
  <c r="N294"/>
  <c r="O294" s="1"/>
  <c r="O292"/>
  <c r="N291"/>
  <c r="O291" s="1"/>
  <c r="N290"/>
  <c r="O290" s="1"/>
  <c r="N289"/>
  <c r="O289" s="1"/>
  <c r="N288"/>
  <c r="O288" s="1"/>
  <c r="N286"/>
  <c r="O286" s="1"/>
  <c r="N285"/>
  <c r="O285" s="1"/>
  <c r="N284"/>
  <c r="O284" s="1"/>
  <c r="N282"/>
  <c r="O282" s="1"/>
  <c r="N280"/>
  <c r="O280" s="1"/>
  <c r="N281"/>
  <c r="O281" s="1"/>
  <c r="O279"/>
  <c r="N278"/>
  <c r="O278" s="1"/>
  <c r="N277"/>
  <c r="O277" s="1"/>
  <c r="N276"/>
  <c r="O276" s="1"/>
  <c r="N275"/>
  <c r="O275" s="1"/>
  <c r="N271"/>
  <c r="O271" s="1"/>
  <c r="N269"/>
  <c r="O269" s="1"/>
  <c r="N270"/>
  <c r="O270" s="1"/>
  <c r="O268"/>
  <c r="N267"/>
  <c r="O267" s="1"/>
  <c r="N266"/>
  <c r="O266" s="1"/>
  <c r="N265"/>
  <c r="O265" s="1"/>
  <c r="N264"/>
  <c r="O264" s="1"/>
  <c r="N262"/>
  <c r="O262" s="1"/>
  <c r="N260"/>
  <c r="O260" s="1"/>
  <c r="N261"/>
  <c r="O261" s="1"/>
  <c r="O259"/>
  <c r="N258"/>
  <c r="O258" s="1"/>
  <c r="N257"/>
  <c r="O257" s="1"/>
  <c r="N256"/>
  <c r="O256" s="1"/>
  <c r="N255"/>
  <c r="O255" s="1"/>
  <c r="N251"/>
  <c r="O251" s="1"/>
  <c r="N250"/>
  <c r="O250" s="1"/>
  <c r="N249"/>
  <c r="O249" s="1"/>
  <c r="N248"/>
  <c r="O248" s="1"/>
  <c r="N240"/>
  <c r="O240" s="1"/>
  <c r="N246"/>
  <c r="O246" s="1"/>
  <c r="N244"/>
  <c r="O244" s="1"/>
  <c r="N245"/>
  <c r="O245" s="1"/>
  <c r="O243"/>
  <c r="N242"/>
  <c r="O242" s="1"/>
  <c r="N241"/>
  <c r="O241" s="1"/>
  <c r="N239"/>
  <c r="O239" s="1"/>
  <c r="N237"/>
  <c r="O237" s="1"/>
  <c r="N236"/>
  <c r="O236" s="1"/>
  <c r="N235"/>
  <c r="O235" s="1"/>
  <c r="N234"/>
  <c r="O234" s="1"/>
  <c r="N233"/>
  <c r="O233" s="1"/>
  <c r="N230"/>
  <c r="O230" s="1"/>
  <c r="N228"/>
  <c r="O228" s="1"/>
  <c r="N229"/>
  <c r="O229" s="1"/>
  <c r="O227"/>
  <c r="N226"/>
  <c r="O226" s="1"/>
  <c r="N225"/>
  <c r="O225" s="1"/>
  <c r="N224"/>
  <c r="O224" s="1"/>
  <c r="N223"/>
  <c r="O223" s="1"/>
  <c r="N221"/>
  <c r="O221" s="1"/>
  <c r="N219"/>
  <c r="O219" s="1"/>
  <c r="N220"/>
  <c r="O220" s="1"/>
  <c r="O218"/>
  <c r="N217"/>
  <c r="O217" s="1"/>
  <c r="N216"/>
  <c r="O216" s="1"/>
  <c r="N215"/>
  <c r="O215" s="1"/>
  <c r="N214"/>
  <c r="O214" s="1"/>
  <c r="N206"/>
  <c r="O206" s="1"/>
  <c r="N208"/>
  <c r="O208" s="1"/>
  <c r="N207"/>
  <c r="O207" s="1"/>
  <c r="N205"/>
  <c r="O205" s="1"/>
  <c r="N203"/>
  <c r="O203" s="1"/>
  <c r="N201"/>
  <c r="O201" s="1"/>
  <c r="N202"/>
  <c r="O202" s="1"/>
  <c r="O200"/>
  <c r="N199"/>
  <c r="O199" s="1"/>
  <c r="N198"/>
  <c r="O198" s="1"/>
  <c r="N197"/>
  <c r="O197" s="1"/>
  <c r="N196"/>
  <c r="O196" s="1"/>
  <c r="N192"/>
  <c r="O192" s="1"/>
  <c r="N191"/>
  <c r="O191" s="1"/>
  <c r="N190"/>
  <c r="O190" s="1"/>
  <c r="N189"/>
  <c r="O189" s="1"/>
  <c r="N188"/>
  <c r="O188" s="1"/>
  <c r="N185"/>
  <c r="O185" s="1"/>
  <c r="N183"/>
  <c r="O183" s="1"/>
  <c r="N184"/>
  <c r="O184" s="1"/>
  <c r="O182"/>
  <c r="N181"/>
  <c r="O181" s="1"/>
  <c r="N180"/>
  <c r="O180" s="1"/>
  <c r="N179"/>
  <c r="O179" s="1"/>
  <c r="N178"/>
  <c r="O178" s="1"/>
  <c r="N176"/>
  <c r="O176" s="1"/>
  <c r="N174"/>
  <c r="O174" s="1"/>
  <c r="N175"/>
  <c r="O175" s="1"/>
  <c r="O173"/>
  <c r="N172"/>
  <c r="O172" s="1"/>
  <c r="N171"/>
  <c r="O171" s="1"/>
  <c r="N170"/>
  <c r="O170" s="1"/>
  <c r="N169"/>
  <c r="O169" s="1"/>
  <c r="N163"/>
  <c r="O163" s="1"/>
  <c r="N162"/>
  <c r="O162" s="1"/>
  <c r="N161"/>
  <c r="O161" s="1"/>
  <c r="N160"/>
  <c r="O160" s="1"/>
  <c r="N158"/>
  <c r="O158" s="1"/>
  <c r="N156"/>
  <c r="O156" s="1"/>
  <c r="N157"/>
  <c r="O157" s="1"/>
  <c r="O155"/>
  <c r="N154"/>
  <c r="O154" s="1"/>
  <c r="N153"/>
  <c r="O153" s="1"/>
  <c r="N152"/>
  <c r="O152" s="1"/>
  <c r="N151"/>
  <c r="O151" s="1"/>
  <c r="N147"/>
  <c r="O147" s="1"/>
  <c r="N146"/>
  <c r="O146" s="1"/>
  <c r="N145"/>
  <c r="O145" s="1"/>
  <c r="N144"/>
  <c r="O144" s="1"/>
  <c r="N143"/>
  <c r="O143" s="1"/>
  <c r="N140"/>
  <c r="O140" s="1"/>
  <c r="N138"/>
  <c r="O138" s="1"/>
  <c r="N139"/>
  <c r="O139" s="1"/>
  <c r="O137"/>
  <c r="N136"/>
  <c r="O136" s="1"/>
  <c r="N135"/>
  <c r="O135" s="1"/>
  <c r="N134"/>
  <c r="O134" s="1"/>
  <c r="N133"/>
  <c r="O133" s="1"/>
  <c r="N131"/>
  <c r="O131" s="1"/>
  <c r="N129"/>
  <c r="O129" s="1"/>
  <c r="N130"/>
  <c r="O130" s="1"/>
  <c r="O128"/>
  <c r="N127"/>
  <c r="O127" s="1"/>
  <c r="N126"/>
  <c r="O126" s="1"/>
  <c r="N125"/>
  <c r="O125" s="1"/>
  <c r="N124"/>
  <c r="O124" s="1"/>
  <c r="N118"/>
  <c r="O118" s="1"/>
  <c r="N117"/>
  <c r="O117" s="1"/>
  <c r="N116"/>
  <c r="O116" s="1"/>
  <c r="N115"/>
  <c r="O115" s="1"/>
  <c r="N113"/>
  <c r="O113" s="1"/>
  <c r="N111"/>
  <c r="O111" s="1"/>
  <c r="N112"/>
  <c r="O112" s="1"/>
  <c r="O110"/>
  <c r="N109"/>
  <c r="O109" s="1"/>
  <c r="N108"/>
  <c r="O108" s="1"/>
  <c r="N107"/>
  <c r="O107" s="1"/>
  <c r="N106"/>
  <c r="O106" s="1"/>
  <c r="N102"/>
  <c r="O102" s="1"/>
  <c r="N101"/>
  <c r="O101" s="1"/>
  <c r="N100"/>
  <c r="O100" s="1"/>
  <c r="N99"/>
  <c r="O99" s="1"/>
  <c r="N98"/>
  <c r="O98" s="1"/>
  <c r="N95"/>
  <c r="O95" s="1"/>
  <c r="N93"/>
  <c r="O93" s="1"/>
  <c r="N94"/>
  <c r="O94" s="1"/>
  <c r="O92"/>
  <c r="N91"/>
  <c r="O91" s="1"/>
  <c r="N90"/>
  <c r="O90" s="1"/>
  <c r="N89"/>
  <c r="O89" s="1"/>
  <c r="N88"/>
  <c r="O88" s="1"/>
  <c r="N86"/>
  <c r="O86" s="1"/>
  <c r="N84"/>
  <c r="O84" s="1"/>
  <c r="N85"/>
  <c r="O85" s="1"/>
  <c r="O83"/>
  <c r="N82"/>
  <c r="O82" s="1"/>
  <c r="N81"/>
  <c r="O81" s="1"/>
  <c r="N80"/>
  <c r="O80" s="1"/>
  <c r="N79"/>
  <c r="O79" s="1"/>
  <c r="N73"/>
  <c r="O73" s="1"/>
  <c r="N72"/>
  <c r="O72" s="1"/>
  <c r="N71"/>
  <c r="O71" s="1"/>
  <c r="N70"/>
  <c r="O70" s="1"/>
  <c r="N68"/>
  <c r="O68" s="1"/>
  <c r="N66"/>
  <c r="O66" s="1"/>
  <c r="N67"/>
  <c r="O67" s="1"/>
  <c r="O65"/>
  <c r="N64"/>
  <c r="O64" s="1"/>
  <c r="N63"/>
  <c r="O63" s="1"/>
  <c r="N62"/>
  <c r="O62" s="1"/>
  <c r="N61"/>
  <c r="O61" s="1"/>
  <c r="N57"/>
  <c r="O57" s="1"/>
  <c r="N56"/>
  <c r="O56" s="1"/>
  <c r="N55"/>
  <c r="O55" s="1"/>
  <c r="N54"/>
  <c r="O54" s="1"/>
  <c r="N53"/>
  <c r="O53" s="1"/>
  <c r="N50"/>
  <c r="O50" s="1"/>
  <c r="N48"/>
  <c r="O48" s="1"/>
  <c r="N49"/>
  <c r="O49" s="1"/>
  <c r="O47"/>
  <c r="N46"/>
  <c r="O46" s="1"/>
  <c r="N45"/>
  <c r="O45" s="1"/>
  <c r="N44"/>
  <c r="O44" s="1"/>
  <c r="N43"/>
  <c r="O43" s="1"/>
  <c r="N41"/>
  <c r="O41" s="1"/>
  <c r="N39"/>
  <c r="O39" s="1"/>
  <c r="N40"/>
  <c r="O40" s="1"/>
  <c r="O38"/>
  <c r="N37"/>
  <c r="O37" s="1"/>
  <c r="N36"/>
  <c r="O36" s="1"/>
  <c r="N35"/>
  <c r="O35" s="1"/>
  <c r="N34"/>
  <c r="O34" s="1"/>
  <c r="N28"/>
  <c r="O28" s="1"/>
  <c r="N27"/>
  <c r="O27" s="1"/>
  <c r="N26"/>
  <c r="O26" s="1"/>
  <c r="N25"/>
  <c r="O25" s="1"/>
  <c r="O22"/>
  <c r="O17"/>
  <c r="N23"/>
  <c r="O23" s="1"/>
  <c r="N21"/>
  <c r="O21" s="1"/>
  <c r="O20"/>
  <c r="P20" s="1"/>
  <c r="N19"/>
  <c r="O19" s="1"/>
  <c r="N18"/>
  <c r="O18" s="1"/>
  <c r="N17"/>
  <c r="N16"/>
  <c r="O16" s="1"/>
  <c r="N12"/>
  <c r="O12" s="1"/>
  <c r="N11"/>
  <c r="O11" s="1"/>
  <c r="N10"/>
  <c r="O10" s="1"/>
  <c r="N9"/>
  <c r="O9" s="1"/>
  <c r="N8"/>
  <c r="O8" s="1"/>
  <c r="C520" l="1"/>
  <c r="D519"/>
  <c r="P507"/>
  <c r="P503"/>
  <c r="P506"/>
  <c r="P502"/>
  <c r="P501"/>
  <c r="P500"/>
  <c r="P499"/>
  <c r="P498"/>
  <c r="D497"/>
  <c r="N497" s="1"/>
  <c r="O497" s="1"/>
  <c r="P495"/>
  <c r="P494"/>
  <c r="P493"/>
  <c r="P492"/>
  <c r="P491"/>
  <c r="P490"/>
  <c r="D489"/>
  <c r="N489" s="1"/>
  <c r="O489" s="1"/>
  <c r="P487"/>
  <c r="P486"/>
  <c r="P485"/>
  <c r="P484"/>
  <c r="P483"/>
  <c r="P482"/>
  <c r="D481"/>
  <c r="N481" s="1"/>
  <c r="O481" s="1"/>
  <c r="P479"/>
  <c r="P478"/>
  <c r="P477"/>
  <c r="P476"/>
  <c r="P475"/>
  <c r="P474"/>
  <c r="D473"/>
  <c r="N473" s="1"/>
  <c r="O473" s="1"/>
  <c r="D465"/>
  <c r="N465" s="1"/>
  <c r="O465" s="1"/>
  <c r="P465" s="1"/>
  <c r="P471"/>
  <c r="P470"/>
  <c r="P469"/>
  <c r="P468"/>
  <c r="P467"/>
  <c r="P466"/>
  <c r="P497" l="1"/>
  <c r="O504"/>
  <c r="P504" s="1"/>
  <c r="O496"/>
  <c r="P496" s="1"/>
  <c r="P489"/>
  <c r="P481"/>
  <c r="O488"/>
  <c r="P488" s="1"/>
  <c r="P473"/>
  <c r="O480"/>
  <c r="P480" s="1"/>
  <c r="O472"/>
  <c r="P472" s="1"/>
  <c r="P463" l="1"/>
  <c r="P462"/>
  <c r="P461"/>
  <c r="P460"/>
  <c r="P459"/>
  <c r="P458"/>
  <c r="P399"/>
  <c r="P389"/>
  <c r="P373"/>
  <c r="P355"/>
  <c r="P346"/>
  <c r="P336"/>
  <c r="P327"/>
  <c r="P317"/>
  <c r="P302"/>
  <c r="P292"/>
  <c r="P279"/>
  <c r="P268"/>
  <c r="P259"/>
  <c r="P243"/>
  <c r="P227"/>
  <c r="P218"/>
  <c r="P200"/>
  <c r="P182"/>
  <c r="P173"/>
  <c r="P155"/>
  <c r="P137"/>
  <c r="P128"/>
  <c r="P110"/>
  <c r="P92"/>
  <c r="P83"/>
  <c r="P65"/>
  <c r="P47"/>
  <c r="P38"/>
  <c r="N384"/>
  <c r="O384" s="1"/>
  <c r="P384" s="1"/>
  <c r="N367"/>
  <c r="O367" s="1"/>
  <c r="P367" s="1"/>
  <c r="N366"/>
  <c r="O366" s="1"/>
  <c r="P366" s="1"/>
  <c r="N394"/>
  <c r="O394" s="1"/>
  <c r="P394" s="1"/>
  <c r="N393"/>
  <c r="O393" s="1"/>
  <c r="P393" s="1"/>
  <c r="P400"/>
  <c r="P398"/>
  <c r="P397"/>
  <c r="P396"/>
  <c r="P395"/>
  <c r="P392"/>
  <c r="P391"/>
  <c r="P390"/>
  <c r="P388"/>
  <c r="P387"/>
  <c r="P386"/>
  <c r="P385"/>
  <c r="N383"/>
  <c r="O383" s="1"/>
  <c r="P383" s="1"/>
  <c r="N382"/>
  <c r="O382" s="1"/>
  <c r="P382" s="1"/>
  <c r="P381"/>
  <c r="P380"/>
  <c r="P379"/>
  <c r="P378"/>
  <c r="N377"/>
  <c r="O377" s="1"/>
  <c r="P377" s="1"/>
  <c r="P376"/>
  <c r="P375"/>
  <c r="P374"/>
  <c r="P372"/>
  <c r="P371"/>
  <c r="P370"/>
  <c r="P369"/>
  <c r="N368"/>
  <c r="O368" s="1"/>
  <c r="P368" s="1"/>
  <c r="P365"/>
  <c r="P364"/>
  <c r="P363"/>
  <c r="P362"/>
  <c r="P361"/>
  <c r="N360"/>
  <c r="O360" s="1"/>
  <c r="P358"/>
  <c r="P357"/>
  <c r="P356"/>
  <c r="P354"/>
  <c r="P353"/>
  <c r="P352"/>
  <c r="P351"/>
  <c r="N350"/>
  <c r="O350" s="1"/>
  <c r="P350" s="1"/>
  <c r="P349"/>
  <c r="P348"/>
  <c r="P347"/>
  <c r="P345"/>
  <c r="P344"/>
  <c r="P343"/>
  <c r="P342"/>
  <c r="N341"/>
  <c r="O341" s="1"/>
  <c r="P341" s="1"/>
  <c r="N340"/>
  <c r="O340" s="1"/>
  <c r="P340" s="1"/>
  <c r="P339"/>
  <c r="P338"/>
  <c r="P337"/>
  <c r="P335"/>
  <c r="P334"/>
  <c r="P333"/>
  <c r="P332"/>
  <c r="N331"/>
  <c r="O331" s="1"/>
  <c r="P331" s="1"/>
  <c r="P330"/>
  <c r="P329"/>
  <c r="P328"/>
  <c r="P326"/>
  <c r="P325"/>
  <c r="P324"/>
  <c r="P323"/>
  <c r="N322"/>
  <c r="O322" s="1"/>
  <c r="P322" s="1"/>
  <c r="N321"/>
  <c r="O321" s="1"/>
  <c r="P321" s="1"/>
  <c r="N312"/>
  <c r="O312" s="1"/>
  <c r="P312" s="1"/>
  <c r="N311"/>
  <c r="O311" s="1"/>
  <c r="P311" s="1"/>
  <c r="P320"/>
  <c r="P319"/>
  <c r="P318"/>
  <c r="P316"/>
  <c r="P315"/>
  <c r="P314"/>
  <c r="P313"/>
  <c r="N310"/>
  <c r="O310" s="1"/>
  <c r="P310" s="1"/>
  <c r="P309"/>
  <c r="P308"/>
  <c r="P307"/>
  <c r="N306"/>
  <c r="O306" s="1"/>
  <c r="P306" s="1"/>
  <c r="P305"/>
  <c r="P304"/>
  <c r="P303"/>
  <c r="P301"/>
  <c r="P300"/>
  <c r="P299"/>
  <c r="P298"/>
  <c r="N297"/>
  <c r="O297" s="1"/>
  <c r="P297" s="1"/>
  <c r="N296"/>
  <c r="O296" s="1"/>
  <c r="P296" s="1"/>
  <c r="P360" l="1"/>
  <c r="O401"/>
  <c r="P295"/>
  <c r="P294"/>
  <c r="P293"/>
  <c r="P291"/>
  <c r="P290"/>
  <c r="P289"/>
  <c r="P288"/>
  <c r="P286"/>
  <c r="P285"/>
  <c r="P284"/>
  <c r="P282"/>
  <c r="P281"/>
  <c r="P280"/>
  <c r="P278"/>
  <c r="P277"/>
  <c r="P276"/>
  <c r="P275"/>
  <c r="N283"/>
  <c r="O283" s="1"/>
  <c r="P283" s="1"/>
  <c r="N287"/>
  <c r="O287" s="1"/>
  <c r="P287" s="1"/>
  <c r="P271" l="1"/>
  <c r="P270"/>
  <c r="P269"/>
  <c r="P267"/>
  <c r="P266"/>
  <c r="P265"/>
  <c r="P264"/>
  <c r="N263"/>
  <c r="O263" s="1"/>
  <c r="P263" s="1"/>
  <c r="P262"/>
  <c r="P261"/>
  <c r="P260"/>
  <c r="P258"/>
  <c r="P257"/>
  <c r="P256"/>
  <c r="P255"/>
  <c r="N254"/>
  <c r="O254" s="1"/>
  <c r="P254" s="1"/>
  <c r="N253"/>
  <c r="O253" s="1"/>
  <c r="P253" s="1"/>
  <c r="N252"/>
  <c r="O252" s="1"/>
  <c r="P252" s="1"/>
  <c r="P251"/>
  <c r="P250"/>
  <c r="P249"/>
  <c r="P248"/>
  <c r="N247"/>
  <c r="O247" s="1"/>
  <c r="P247" s="1"/>
  <c r="P246"/>
  <c r="P245"/>
  <c r="P244"/>
  <c r="P242"/>
  <c r="P241"/>
  <c r="P240"/>
  <c r="P239"/>
  <c r="N238"/>
  <c r="O238" s="1"/>
  <c r="P238" s="1"/>
  <c r="P237"/>
  <c r="P236"/>
  <c r="P235"/>
  <c r="P234"/>
  <c r="P233"/>
  <c r="N232"/>
  <c r="O232" s="1"/>
  <c r="N432"/>
  <c r="O432" s="1"/>
  <c r="P432" s="1"/>
  <c r="P449"/>
  <c r="P448"/>
  <c r="P447"/>
  <c r="P445"/>
  <c r="P444"/>
  <c r="P443"/>
  <c r="P442"/>
  <c r="N441"/>
  <c r="O441" s="1"/>
  <c r="P441" s="1"/>
  <c r="P440"/>
  <c r="P439"/>
  <c r="P438"/>
  <c r="P436"/>
  <c r="P435"/>
  <c r="P434"/>
  <c r="P433"/>
  <c r="N431"/>
  <c r="O431" s="1"/>
  <c r="P431" s="1"/>
  <c r="N430"/>
  <c r="O430" s="1"/>
  <c r="P430" s="1"/>
  <c r="N429"/>
  <c r="O429" s="1"/>
  <c r="P429" s="1"/>
  <c r="N428"/>
  <c r="O428" s="1"/>
  <c r="P428" s="1"/>
  <c r="P427"/>
  <c r="P426"/>
  <c r="P425"/>
  <c r="P424"/>
  <c r="N423"/>
  <c r="O423" s="1"/>
  <c r="P423" s="1"/>
  <c r="P422"/>
  <c r="P421"/>
  <c r="P420"/>
  <c r="P418"/>
  <c r="P417"/>
  <c r="P416"/>
  <c r="P415"/>
  <c r="N414"/>
  <c r="O414" s="1"/>
  <c r="P414" s="1"/>
  <c r="N413"/>
  <c r="O413" s="1"/>
  <c r="P413" s="1"/>
  <c r="N412"/>
  <c r="O412" s="1"/>
  <c r="P412" s="1"/>
  <c r="P411"/>
  <c r="P410"/>
  <c r="P409"/>
  <c r="P408"/>
  <c r="P407"/>
  <c r="N406"/>
  <c r="O406" s="1"/>
  <c r="P406" s="1"/>
  <c r="P230"/>
  <c r="P229"/>
  <c r="P228"/>
  <c r="P226"/>
  <c r="P225"/>
  <c r="P224"/>
  <c r="P223"/>
  <c r="N222"/>
  <c r="O222" s="1"/>
  <c r="P222" s="1"/>
  <c r="P221"/>
  <c r="P220"/>
  <c r="P219"/>
  <c r="P217"/>
  <c r="P216"/>
  <c r="P215"/>
  <c r="P214"/>
  <c r="N213"/>
  <c r="O213" s="1"/>
  <c r="P213" s="1"/>
  <c r="N212"/>
  <c r="O212" s="1"/>
  <c r="P212" s="1"/>
  <c r="N211"/>
  <c r="O211" s="1"/>
  <c r="P211" s="1"/>
  <c r="N210"/>
  <c r="O210" s="1"/>
  <c r="P210" s="1"/>
  <c r="N209"/>
  <c r="O209" s="1"/>
  <c r="P209" s="1"/>
  <c r="P208"/>
  <c r="P207"/>
  <c r="P206"/>
  <c r="P205"/>
  <c r="N204"/>
  <c r="O204" s="1"/>
  <c r="P204" s="1"/>
  <c r="P203"/>
  <c r="P202"/>
  <c r="P201"/>
  <c r="P199"/>
  <c r="P198"/>
  <c r="P197"/>
  <c r="P196"/>
  <c r="N195"/>
  <c r="O195" s="1"/>
  <c r="P195" s="1"/>
  <c r="N194"/>
  <c r="O194" s="1"/>
  <c r="P194" s="1"/>
  <c r="N193"/>
  <c r="O193" s="1"/>
  <c r="P193" s="1"/>
  <c r="P192"/>
  <c r="P191"/>
  <c r="P190"/>
  <c r="P189"/>
  <c r="P188"/>
  <c r="N187"/>
  <c r="O187" s="1"/>
  <c r="P185"/>
  <c r="P184"/>
  <c r="P183"/>
  <c r="P181"/>
  <c r="P180"/>
  <c r="P179"/>
  <c r="P178"/>
  <c r="N177"/>
  <c r="O177" s="1"/>
  <c r="P177" s="1"/>
  <c r="P176"/>
  <c r="P175"/>
  <c r="P174"/>
  <c r="P172"/>
  <c r="P171"/>
  <c r="P170"/>
  <c r="P169"/>
  <c r="N168"/>
  <c r="O168" s="1"/>
  <c r="P168" s="1"/>
  <c r="N167"/>
  <c r="O167" s="1"/>
  <c r="P167" s="1"/>
  <c r="N166"/>
  <c r="O166" s="1"/>
  <c r="P166" s="1"/>
  <c r="N165"/>
  <c r="O165" s="1"/>
  <c r="P165" s="1"/>
  <c r="N164"/>
  <c r="O164" s="1"/>
  <c r="P164" s="1"/>
  <c r="P163"/>
  <c r="P162"/>
  <c r="P161"/>
  <c r="P160"/>
  <c r="N159"/>
  <c r="O159" s="1"/>
  <c r="P159" s="1"/>
  <c r="P158"/>
  <c r="P157"/>
  <c r="P156"/>
  <c r="P154"/>
  <c r="P153"/>
  <c r="P152"/>
  <c r="P151"/>
  <c r="N150"/>
  <c r="O150" s="1"/>
  <c r="P150" s="1"/>
  <c r="N149"/>
  <c r="O149" s="1"/>
  <c r="P149" s="1"/>
  <c r="N148"/>
  <c r="O148" s="1"/>
  <c r="P148" s="1"/>
  <c r="P147"/>
  <c r="P146"/>
  <c r="P145"/>
  <c r="P144"/>
  <c r="P143"/>
  <c r="N142"/>
  <c r="O142" s="1"/>
  <c r="P140"/>
  <c r="P139"/>
  <c r="P138"/>
  <c r="P136"/>
  <c r="P135"/>
  <c r="P134"/>
  <c r="P133"/>
  <c r="N132"/>
  <c r="O132" s="1"/>
  <c r="P132" s="1"/>
  <c r="P131"/>
  <c r="P130"/>
  <c r="P129"/>
  <c r="P127"/>
  <c r="P126"/>
  <c r="P125"/>
  <c r="P124"/>
  <c r="N123"/>
  <c r="O123" s="1"/>
  <c r="P123" s="1"/>
  <c r="N122"/>
  <c r="O122" s="1"/>
  <c r="P122" s="1"/>
  <c r="N121"/>
  <c r="O121" s="1"/>
  <c r="P121" s="1"/>
  <c r="N120"/>
  <c r="O120" s="1"/>
  <c r="P120" s="1"/>
  <c r="N119"/>
  <c r="O119" s="1"/>
  <c r="P119" s="1"/>
  <c r="P118"/>
  <c r="P117"/>
  <c r="P116"/>
  <c r="P115"/>
  <c r="N114"/>
  <c r="O114" s="1"/>
  <c r="P114" s="1"/>
  <c r="P113"/>
  <c r="P112"/>
  <c r="P111"/>
  <c r="P109"/>
  <c r="P108"/>
  <c r="P107"/>
  <c r="P106"/>
  <c r="N105"/>
  <c r="O105" s="1"/>
  <c r="P105" s="1"/>
  <c r="N104"/>
  <c r="O104" s="1"/>
  <c r="P104" s="1"/>
  <c r="N103"/>
  <c r="O103" s="1"/>
  <c r="P103" s="1"/>
  <c r="P102"/>
  <c r="P101"/>
  <c r="P100"/>
  <c r="P99"/>
  <c r="P98"/>
  <c r="N97"/>
  <c r="O97" s="1"/>
  <c r="P95"/>
  <c r="P94"/>
  <c r="P93"/>
  <c r="P91"/>
  <c r="P90"/>
  <c r="P89"/>
  <c r="P88"/>
  <c r="N87"/>
  <c r="O87" s="1"/>
  <c r="P87" s="1"/>
  <c r="P86"/>
  <c r="P85"/>
  <c r="P84"/>
  <c r="P82"/>
  <c r="P81"/>
  <c r="P80"/>
  <c r="P79"/>
  <c r="N78"/>
  <c r="O78" s="1"/>
  <c r="P78" s="1"/>
  <c r="N77"/>
  <c r="O77" s="1"/>
  <c r="P77" s="1"/>
  <c r="N76"/>
  <c r="O76" s="1"/>
  <c r="P76" s="1"/>
  <c r="N75"/>
  <c r="O75" s="1"/>
  <c r="P75" s="1"/>
  <c r="N74"/>
  <c r="O74" s="1"/>
  <c r="P74" s="1"/>
  <c r="P73"/>
  <c r="P72"/>
  <c r="P71"/>
  <c r="P70"/>
  <c r="N69"/>
  <c r="O69" s="1"/>
  <c r="P69" s="1"/>
  <c r="P68"/>
  <c r="P67"/>
  <c r="P66"/>
  <c r="P64"/>
  <c r="P63"/>
  <c r="P62"/>
  <c r="P61"/>
  <c r="N60"/>
  <c r="O60" s="1"/>
  <c r="P60" s="1"/>
  <c r="N59"/>
  <c r="O59" s="1"/>
  <c r="P59" s="1"/>
  <c r="N58"/>
  <c r="O58" s="1"/>
  <c r="P58" s="1"/>
  <c r="P57"/>
  <c r="P56"/>
  <c r="P55"/>
  <c r="P54"/>
  <c r="P53"/>
  <c r="N52"/>
  <c r="O52" s="1"/>
  <c r="O141" l="1"/>
  <c r="P187"/>
  <c r="O231"/>
  <c r="P232"/>
  <c r="O272"/>
  <c r="P52"/>
  <c r="O96"/>
  <c r="P142"/>
  <c r="O186"/>
  <c r="O450"/>
  <c r="P97"/>
  <c r="N30"/>
  <c r="O30" s="1"/>
  <c r="P30" s="1"/>
  <c r="P50"/>
  <c r="P49"/>
  <c r="P48"/>
  <c r="P46"/>
  <c r="P45"/>
  <c r="P44"/>
  <c r="P43"/>
  <c r="P35"/>
  <c r="P41"/>
  <c r="P40"/>
  <c r="P39"/>
  <c r="P37"/>
  <c r="P36"/>
  <c r="P34"/>
  <c r="P22"/>
  <c r="P23"/>
  <c r="P21"/>
  <c r="P28"/>
  <c r="P27"/>
  <c r="P26"/>
  <c r="P25"/>
  <c r="P19"/>
  <c r="P18"/>
  <c r="P17"/>
  <c r="P16"/>
  <c r="P12"/>
  <c r="P11"/>
  <c r="P10"/>
  <c r="P9"/>
  <c r="P450" l="1"/>
  <c r="P8"/>
  <c r="N32" l="1"/>
  <c r="O32" s="1"/>
  <c r="P32" s="1"/>
  <c r="N274" l="1"/>
  <c r="N14"/>
  <c r="O14" s="1"/>
  <c r="P14" s="1"/>
  <c r="N15"/>
  <c r="O15" s="1"/>
  <c r="P15" s="1"/>
  <c r="N24"/>
  <c r="O24" s="1"/>
  <c r="P24" s="1"/>
  <c r="N29"/>
  <c r="O29" s="1"/>
  <c r="P29" s="1"/>
  <c r="N31"/>
  <c r="O31" s="1"/>
  <c r="P31" s="1"/>
  <c r="N33"/>
  <c r="O33" s="1"/>
  <c r="P33" s="1"/>
  <c r="N42"/>
  <c r="O42" s="1"/>
  <c r="P42" s="1"/>
  <c r="N543" l="1"/>
  <c r="O543" s="1"/>
  <c r="N524"/>
  <c r="O524" s="1"/>
  <c r="N523"/>
  <c r="O523" s="1"/>
  <c r="N522"/>
  <c r="O522" s="1"/>
  <c r="N542"/>
  <c r="O542" s="1"/>
  <c r="N533"/>
  <c r="O533" s="1"/>
  <c r="N532"/>
  <c r="O532" s="1"/>
  <c r="N534"/>
  <c r="O534" s="1"/>
  <c r="N541"/>
  <c r="O541" s="1"/>
  <c r="N531"/>
  <c r="O531" s="1"/>
  <c r="N530"/>
  <c r="O530" s="1"/>
  <c r="N521"/>
  <c r="O521" s="1"/>
  <c r="N520"/>
  <c r="O520" s="1"/>
  <c r="O274"/>
  <c r="N273"/>
  <c r="O273" s="1"/>
  <c r="P141"/>
  <c r="N13"/>
  <c r="O13" s="1"/>
  <c r="N7"/>
  <c r="O359" l="1"/>
  <c r="O525"/>
  <c r="P525" s="1"/>
  <c r="O7"/>
  <c r="O51" s="1"/>
  <c r="C540"/>
  <c r="N540" l="1"/>
  <c r="O540" s="1"/>
  <c r="D517"/>
  <c r="D516"/>
  <c r="D515"/>
  <c r="D514"/>
  <c r="D513"/>
  <c r="D456"/>
  <c r="N513" l="1"/>
  <c r="O513" s="1"/>
  <c r="N515"/>
  <c r="O515" s="1"/>
  <c r="N517"/>
  <c r="O517" s="1"/>
  <c r="N456"/>
  <c r="O456" s="1"/>
  <c r="N514"/>
  <c r="O514" s="1"/>
  <c r="N516"/>
  <c r="O516" s="1"/>
  <c r="N519"/>
  <c r="O519" s="1"/>
  <c r="D457"/>
  <c r="O518" l="1"/>
  <c r="N457"/>
  <c r="O457" s="1"/>
  <c r="O464" s="1"/>
  <c r="P533"/>
  <c r="P464" l="1"/>
  <c r="D505"/>
  <c r="P13"/>
  <c r="N505" l="1"/>
  <c r="O505" s="1"/>
  <c r="P516"/>
  <c r="P514"/>
  <c r="P519"/>
  <c r="P515"/>
  <c r="P513"/>
  <c r="P231"/>
  <c r="P7"/>
  <c r="P522"/>
  <c r="P524"/>
  <c r="P531"/>
  <c r="P534"/>
  <c r="P541"/>
  <c r="P543"/>
  <c r="P273"/>
  <c r="P521"/>
  <c r="P523"/>
  <c r="P532"/>
  <c r="P542"/>
  <c r="P274"/>
  <c r="P518" l="1"/>
  <c r="O508"/>
  <c r="P508" s="1"/>
  <c r="P186"/>
  <c r="P456"/>
  <c r="P540"/>
  <c r="O544"/>
  <c r="P530"/>
  <c r="O535"/>
  <c r="P517"/>
  <c r="P457"/>
  <c r="P505"/>
  <c r="P359"/>
  <c r="P272"/>
  <c r="P96"/>
  <c r="P535" l="1"/>
  <c r="O547"/>
  <c r="P544"/>
  <c r="P51"/>
  <c r="P401" l="1"/>
  <c r="P520"/>
  <c r="P547" l="1"/>
  <c r="O551"/>
  <c r="P551" s="1"/>
</calcChain>
</file>

<file path=xl/sharedStrings.xml><?xml version="1.0" encoding="utf-8"?>
<sst xmlns="http://schemas.openxmlformats.org/spreadsheetml/2006/main" count="1102" uniqueCount="243">
  <si>
    <t>Celková</t>
  </si>
  <si>
    <t>Frekvencia úkonov </t>
  </si>
  <si>
    <t>Cena za rok bez DPH </t>
  </si>
  <si>
    <t>Objekt</t>
  </si>
  <si>
    <t>plocha</t>
  </si>
  <si>
    <t>Druh povrchu</t>
  </si>
  <si>
    <t>D</t>
  </si>
  <si>
    <t>T</t>
  </si>
  <si>
    <t>M</t>
  </si>
  <si>
    <t>Q</t>
  </si>
  <si>
    <t>R</t>
  </si>
  <si>
    <t>5x</t>
  </si>
  <si>
    <t>dlažba</t>
  </si>
  <si>
    <t xml:space="preserve">Balkóny, terasy </t>
  </si>
  <si>
    <t>Dvere + madlo/kľučka</t>
  </si>
  <si>
    <t>fólia/plech</t>
  </si>
  <si>
    <t>drevo/dyha</t>
  </si>
  <si>
    <t>tapacírované</t>
  </si>
  <si>
    <t>Celkový</t>
  </si>
  <si>
    <t>Druh úkonu</t>
  </si>
  <si>
    <t>Predmet</t>
  </si>
  <si>
    <t>počet</t>
  </si>
  <si>
    <t>úkonov</t>
  </si>
  <si>
    <t>Náplne</t>
  </si>
  <si>
    <t>kontrola/doplnenie</t>
  </si>
  <si>
    <t>náter farbou</t>
  </si>
  <si>
    <t>vstavané skrine</t>
  </si>
  <si>
    <t>hliník</t>
  </si>
  <si>
    <t>plocha dverí je jednostranná</t>
  </si>
  <si>
    <t>sklo</t>
  </si>
  <si>
    <t>nerez výťahy</t>
  </si>
  <si>
    <t xml:space="preserve">Reálna </t>
  </si>
  <si>
    <t xml:space="preserve">plocha </t>
  </si>
  <si>
    <t>Komplexné upratovacie služby na FEI STU</t>
  </si>
  <si>
    <t>žlto</t>
  </si>
  <si>
    <t>- 1 kvartál = 3 mesiace</t>
  </si>
  <si>
    <t>POZNÁMKY k tabuľke:</t>
  </si>
  <si>
    <t>- DPH = 20%</t>
  </si>
  <si>
    <t>Cena:</t>
  </si>
  <si>
    <t>Pokyny:</t>
  </si>
  <si>
    <t>Spolu</t>
  </si>
  <si>
    <t>utretie a vyleštenie</t>
  </si>
  <si>
    <t>Pracovisko s prítomnosťou vysokého napätia ETG + ESP (Blok C)</t>
  </si>
  <si>
    <t>Pracovisko s prítomnosťou vysokého napätia LVN (Blok C)</t>
  </si>
  <si>
    <t>Pracovisko s prítomnosťou radioaktívnych izotopov (Blok A)</t>
  </si>
  <si>
    <t>Čisté priestory (Blok T)</t>
  </si>
  <si>
    <t>Čisté priestory (Blok E)</t>
  </si>
  <si>
    <t>Podlahy</t>
  </si>
  <si>
    <r>
      <t>v m</t>
    </r>
    <r>
      <rPr>
        <b/>
        <vertAlign val="superscript"/>
        <sz val="10"/>
        <color indexed="8"/>
        <rFont val="Tahoma"/>
        <family val="2"/>
        <charset val="238"/>
      </rPr>
      <t>2</t>
    </r>
  </si>
  <si>
    <t>laboratórna podlaha - linoleum</t>
  </si>
  <si>
    <t>špeciálna prevetrávana podlaha pre čisté priestory</t>
  </si>
  <si>
    <r>
      <t>m</t>
    </r>
    <r>
      <rPr>
        <b/>
        <vertAlign val="superscript"/>
        <sz val="10"/>
        <color indexed="8"/>
        <rFont val="Tahoma"/>
        <family val="2"/>
        <charset val="238"/>
      </rPr>
      <t>2</t>
    </r>
    <r>
      <rPr>
        <b/>
        <sz val="10"/>
        <color indexed="8"/>
        <rFont val="Tahoma"/>
        <family val="2"/>
        <charset val="238"/>
      </rPr>
      <t xml:space="preserve"> / rok</t>
    </r>
  </si>
  <si>
    <t>Cena za rok
s DPH 20%</t>
  </si>
  <si>
    <t>držiakov</t>
  </si>
  <si>
    <t>počet miest/</t>
  </si>
  <si>
    <t>bez DPH</t>
  </si>
  <si>
    <t>Celková cena za dodanie predmetu zákazky za rok</t>
  </si>
  <si>
    <t>s DPH 20%</t>
  </si>
  <si>
    <t>Smetné koše</t>
  </si>
  <si>
    <t>Umývadlá</t>
  </si>
  <si>
    <t>WC</t>
  </si>
  <si>
    <t>Sprchy</t>
  </si>
  <si>
    <t>Zrkadlá</t>
  </si>
  <si>
    <t>Toaletný papier</t>
  </si>
  <si>
    <t>Mydlo</t>
  </si>
  <si>
    <t>Papierové utierky</t>
  </si>
  <si>
    <t>Osviežovače</t>
  </si>
  <si>
    <t>laboratórna podlaha - terasol</t>
  </si>
  <si>
    <t>laboratórna podlaha - liata epoxidová podlaha</t>
  </si>
  <si>
    <t>ošetrenie ochranným prostriedkom</t>
  </si>
  <si>
    <t>Celková cena za dodanie predmetu zákazky za dobu trvania zmluvy = 48 mesiacov</t>
  </si>
  <si>
    <t>schodisko</t>
  </si>
  <si>
    <t>chodba</t>
  </si>
  <si>
    <t>sociálne zariadenia</t>
  </si>
  <si>
    <t>kancelárie</t>
  </si>
  <si>
    <t>učebne</t>
  </si>
  <si>
    <t>sklad</t>
  </si>
  <si>
    <t>šatňa</t>
  </si>
  <si>
    <t>telocvične</t>
  </si>
  <si>
    <t>pozametanie a umytie</t>
  </si>
  <si>
    <t xml:space="preserve">pozametanie a umytie </t>
  </si>
  <si>
    <t xml:space="preserve">pozametanie a umytie  </t>
  </si>
  <si>
    <t>vysávanie</t>
  </si>
  <si>
    <t>utretie a ošetrenie ochranným prípravkom</t>
  </si>
  <si>
    <t xml:space="preserve">pozametanie a utretie vlhkou handrou  </t>
  </si>
  <si>
    <t xml:space="preserve">utretie a preleštenie </t>
  </si>
  <si>
    <t>umytie a utretie</t>
  </si>
  <si>
    <t>umytie, utretie a preleštenie</t>
  </si>
  <si>
    <t>hĺbkové - chemické strojové čistenie</t>
  </si>
  <si>
    <t>stredné</t>
  </si>
  <si>
    <t>silné</t>
  </si>
  <si>
    <t>slabé</t>
  </si>
  <si>
    <t>utretie vlhkou a následne suchou handrou</t>
  </si>
  <si>
    <t>vysypanie a výmena smetného vrecka</t>
  </si>
  <si>
    <t>Zaťaženie*</t>
  </si>
  <si>
    <t>Druh priestoru</t>
  </si>
  <si>
    <t>umytie svietidiel</t>
  </si>
  <si>
    <t>odstránenie prachu z listov kvetín</t>
  </si>
  <si>
    <t>odstránenie pavučín</t>
  </si>
  <si>
    <t>zaliatie kvetín</t>
  </si>
  <si>
    <t xml:space="preserve">umytie radiátorov v miestach voľného prístupu </t>
  </si>
  <si>
    <t>umytie parapetov</t>
  </si>
  <si>
    <t>utretie prachu z nábytku</t>
  </si>
  <si>
    <t>pozametanie</t>
  </si>
  <si>
    <t>Pozametanie podlahy od hrubej špiny a zotretie/vytretie všetkých podlahových plôch a povrchov (vrátane soklov a dverných prahov) mokrou utierkou alebo mopom za použitia čistiacich prostriedkov.  Ošetrený povrch musí byť zbavený všetkých hrubých nečistôt, nálepiek, žuvačiek a šmúh. Povrch zostáva po úkone vlhký (potrebné zabezpečiť vystražné označenie vlhkého povrchu až do jeho vyschnutia).</t>
  </si>
  <si>
    <t>Hĺbkové - chemické strojové čistenie tvrdej kameninovej podlahy a následná polymerizácia (súčasťou tohto čistenia je odstránenie hrubých nečistôt pred samotných čistením či už vysatím alebo predzametaním, vrátane ručného dočistenie plôch, kam sa nie je možné strojom dostať).</t>
  </si>
  <si>
    <t>Ošetrenie chemickým/prírodným ochranným a konzervačným prostriedkom zvoleným v závislosti na druhu povrchového materiálu.</t>
  </si>
  <si>
    <t>Pozametanie od hrubých nečistôt a následné zotretie/vytretie všetkých podlahových plôch a povrchov (vrátane soklov a dverných prahov) vlhkou utierkou alebo mopom za použitia čistiacich prostriedkov tak, aby bol povrch zbavený i prilepených nečistôt. Povrch zostáva po úkone mierne vlhký (tak aby nedošlo k jeho poškodeniu vlhkosťou).</t>
  </si>
  <si>
    <t>Umytie povrchu mokrou cestou s použitím vhodného čistiaceho prostriedku a následné utretie do sucha.</t>
  </si>
  <si>
    <t>Zotretie celkových plôch a povrchov nábytku suchou prachovkou tak, aby povrch bol zbavený prachových častíc.</t>
  </si>
  <si>
    <t>Utretie celkových plôch a povrchov vlhkou handrou alebo utierkou za použitia čistiacich prostriedkov s následným utretím suchou handrou tak, aby nebola vlkosťou poškodená/znehodnotená povrchová vrstva.</t>
  </si>
  <si>
    <t>Vysypanie/vyprázdnenie koša a vloženie/výmena smetného vrecka (veľkosť vrecka musí byť  zvolená v závislosti na veľkosti odpadkového koša).</t>
  </si>
  <si>
    <t>Skontrolovanie stavu náplne a jej doplnenie/výmena náhradnou náplňou.</t>
  </si>
  <si>
    <t>Zotretie prachových častíc vlhkou utierkou z listov kvetín (živých aj umelých) a utretie kvetináča.</t>
  </si>
  <si>
    <t>Kontrola vlhkosti pôdy a v prípade potreby jej zaliatie primeraným množstvom vody vzhľadom na druh rastliny.</t>
  </si>
  <si>
    <t>Odstránenie pavučín z povrchu stien, stropu a rohov miestností (vrátane pavučín na zariadeniach v miestnosti).</t>
  </si>
  <si>
    <t>Umytie krytov a samotného osvetľovacieho telesa vrátanie prípadnej demontáže a montáže krytov.</t>
  </si>
  <si>
    <t>Umytie celej plochy/rebier radiátorov, priestorov medzi rebrami a prívodných potrubí mokrou cestou  s použitím vhodného čistiaceho prostriedku.</t>
  </si>
  <si>
    <t>Umytie parapetov mokrou cestou s použitím vhodného čistiaceho prostriedku.</t>
  </si>
  <si>
    <t>Pozametanie plochy od hrubej špiny vrátane odstránenia smetí a nečistôt (rôzne odpadky, mach, lístie a pod.).</t>
  </si>
  <si>
    <t>Zotretie celkových plôch a povrchov suchou handrou s cieľom odstránenia nečistôt a prachu a následné ošetrenie vhodným ochranným a konzervačným prípravkom.</t>
  </si>
  <si>
    <t xml:space="preserve">Vysatie celej plochy od hrubých nečistôt (dodávateľ je povinný zvoliť v závislosti na druhu povrchu vhodný typ hubice vysávača tak, aby predišiel  poškodeniu vysávaného povrchu). V prípade že si to situácia vyžaduje, je súčasťou úkonu premiestnenie ľahšieho nábytku a jeho následné vrátenie na miesto (neplatí pre vysávanie tapacírovaných dverí). </t>
  </si>
  <si>
    <t>Utretie povrchu vlhou handrou za použitia čistiacich prostriedkov a následné preleštenie suchým spôsobom za účelom  odstránenia šmúh a dosiahnutia lesku.</t>
  </si>
  <si>
    <t>Umytie povrchu mokrou cestou za použitia čistiacich prostriedkov, utretie do sucha a následné preleštenie za účelom odstránenia šmúh a dosiahnutia lesku.</t>
  </si>
  <si>
    <t xml:space="preserve">pozametanie a umytie - dezinfekcia </t>
  </si>
  <si>
    <t>pozametanie a umytie - dezinfekcia</t>
  </si>
  <si>
    <t>Pozametanie podlahy od hrubej špiny a zotretie/vytretie všetkých podlahových plôch a povrchov (vrátane soklov a dverných prahov) mokrou utierkou alebo mopom za použitia čistiacich a dezinfekčných prostriedkov  tak, aby bol povrch zbavený vírových či bakteriálnych zárodkov.  Ošetrený povrch musí byť zbavený všetkých hrubých nečistôt, nálepiek, žuvačiek a šmúh. Povrch zostáva po úkone vlhký (potrebné zabezpečiť vystražné označenie vlhkého povrchu až do jeho vyschnutia).</t>
  </si>
  <si>
    <t>Definícia</t>
  </si>
  <si>
    <t>* predpokladané zaťaženie pohybom pracovníkov a návštevníkov budovy v bežnom prevádzkovom čase (silnejšie zaťaženie = väčšie znečistenie pohybom osôb)</t>
  </si>
  <si>
    <t>Špeciálne priestor a povrchy</t>
  </si>
  <si>
    <t>linoleum</t>
  </si>
  <si>
    <t>koberec</t>
  </si>
  <si>
    <t>parkety</t>
  </si>
  <si>
    <t>očistenie príslušenstva</t>
  </si>
  <si>
    <t>utretie a preleštenie *</t>
  </si>
  <si>
    <t>umytie, utretie a preleštenie *</t>
  </si>
  <si>
    <t>umytie a utretie *</t>
  </si>
  <si>
    <t>utretie a ošetrenie ochranným prípravkom *</t>
  </si>
  <si>
    <t>vysávanie *</t>
  </si>
  <si>
    <t>očistenie zábradlia</t>
  </si>
  <si>
    <t>Utretie povrchových častí zábradlia (madlo, konštrukcia) vlhkou handrou/utierkou za použitia čistiacich prostriedkov.</t>
  </si>
  <si>
    <t>Celkový počet miest/držiakov</t>
  </si>
  <si>
    <t>Frekvencia úkonov</t>
  </si>
  <si>
    <t>m2 / rok</t>
  </si>
  <si>
    <t>Cena za rok s DPH</t>
  </si>
  <si>
    <t>Celková plocha v m2</t>
  </si>
  <si>
    <t>Reálna plocha v m2</t>
  </si>
  <si>
    <t>Legenda k tabuľke výmery a nacenenia:</t>
  </si>
  <si>
    <t>Objekt, ktorý tvorí súčasť komplexu budov Objednávateľa.</t>
  </si>
  <si>
    <t>Druh priestoru je zadefinovaný na základe prevažujúcej funkcie daného priestoru. Bližšie viď záložku priestory definícia.</t>
  </si>
  <si>
    <t>Bližšie viď záložku definícia úkonov.</t>
  </si>
  <si>
    <t>Druh spotrebného materiálu. Náplne nie sú súčasťou realizácie služby a úspešnému uchádzačovi budú dané k dispozícii zo skladu Verejného obstarávateľa/Objednávateľa. Uchádzač/Dodávateľ musí stanoviť jednotkovú cenu za úkon na základe jeho doterajších skúseností pri realizácii služby v podobných zariadeniach.</t>
  </si>
  <si>
    <t>Celkový počet úkonov</t>
  </si>
  <si>
    <t>Celkový počet miest v rámci všetkých Objektov, v ktorých je potrebné vykonať úkon. Určuje aj celkový počet kusov danej náplne, ktorá sa súčasne používa.</t>
  </si>
  <si>
    <t>Celkový počet úkonov súvisiacich s predmetom.</t>
  </si>
  <si>
    <t>Jednotková cena bez DPH</t>
  </si>
  <si>
    <t>Interval, v akom sa majú jednotlivé úkony vykonávať.</t>
  </si>
  <si>
    <t>Cena v EURO za danú položku za 1 rok, ktorá je násobkom Jednotkovej ceny bez DPH a m2/rok resp. Frekvencie úkonov.</t>
  </si>
  <si>
    <t>Cena v EURO za danú položku za 1 rok, ktorá je násobkom Jednotkovej ceny vrátane DPH a m2/rok resp. Frekvencie úkonov.</t>
  </si>
  <si>
    <t>Celková suma v EURO za dané aukčné kritérium.</t>
  </si>
  <si>
    <t>Celková cena v EURO je výsledkom súčtu všetkých 22 aukčných kritérií. Predstavuje cenu za realizáciu služby za 1 rok = 12 mesiacov.</t>
  </si>
  <si>
    <t>Celková cena za dodanie predmetu zákazky za dobu trvania zmluvy</t>
  </si>
  <si>
    <t>Celková cena v EURO za celé obdobie realizácie služby (48 mesiacov).</t>
  </si>
  <si>
    <t>- Uchádzač vypĺňa len</t>
  </si>
  <si>
    <t>vyznačené polia jednotkovej ceny, ostatné bunky sú zamknuté tak, aby v nich nebolo možné prepisovať vzorce na výpočet ceny.</t>
  </si>
  <si>
    <t>- Jednotková cena zahŕňa všetko vrátane mzdy pracovníkov, čistiacich prostriedkov a iných nákladov potrebných pre realizáciu služby.</t>
  </si>
  <si>
    <t>- Náplne je potrebné dopĺňať podľa potreby, ich dodávka nie je súčasťou realizácie služby (Uchádzač/Dodávateľ musí stanoviť jednotkovú cenu úkonu na základe ich počtu, frekvencie a predpokladanej spotreby vychádzajúcej z jeho doterajších skúseností pri realizácii služby v podobných zariadeniach).</t>
  </si>
  <si>
    <t>Cena v EURO za úkon, ktorá vstupuje do výpočtu celkovej ceny. Jednotková cena zahŕňa všetko vrátane mzdy pracovníkov, čistiacich prostriedkov a iných nákladov potrebných pre realizáciu služby.</t>
  </si>
  <si>
    <t>Kvartálne resp. počet krát kvartálne. 1 kvartál = 3 mesiace</t>
  </si>
  <si>
    <t>Ročne resp. počet krát ročne. 1 rok = 12 mesiacov</t>
  </si>
  <si>
    <t>Frekvencia úkonov/Dni:</t>
  </si>
  <si>
    <t>Týždenne resp. počet krát za týždeň. Počet týždňov v mesiaci (4,3333) bol vyrátaný z priemerného počtu týždňov v roku (52) a vydelený počtom mesiacov (12).</t>
  </si>
  <si>
    <t>- Počet pracovných dní v mesiaci (21) bol rátaný z priemerného počtu pracovných dní v roku (252) a vydelený počtom mesiacov (12).</t>
  </si>
  <si>
    <t>- Počet týždňov v mesiaci (4,3333) bol vyrátaný z priemerného počtu týždňov v roku (52) a vydelený počtom mesiacov (12).</t>
  </si>
  <si>
    <t>Každý pracovný deň resp. počet krát za pracovný deň. Počet pracovných dní v mesiaci (21) bol rátaný z priemerného počtu pracovných dní v roku (252) a vydelený počtom mesiacov (12).</t>
  </si>
  <si>
    <t>Mesačne resp. počet krát za mesiac.</t>
  </si>
  <si>
    <t>Druh predmetu/zariadenia, na ktorom sa bude úkon vykonávať.</t>
  </si>
  <si>
    <t>Počet metrov štvorcových za 1 rok vstupujúci do výpočtu celkovej ceny. Tento údaj je vypočítaný ako násobok Reálnej plochy a počtu opakovaní na základe Frekvencie úkonov. Hodnota je zaokrúhlovaná na 2 desatinné miesta.</t>
  </si>
  <si>
    <t xml:space="preserve">* Pri dverách je potrebné úkon vykonať z oboch strán dverí. Súčasťou úkonu je aj utretie/umytie za použitia čistiacich prostriedkov hrán dverí a zárubní (futier). </t>
  </si>
  <si>
    <t>** Konkrétny spôsob (mokrá/suchá cesta, vysávanie, ...) je potrebné zvoliť podľa druhu konkrétneho príslušenstva.</t>
  </si>
  <si>
    <r>
      <t>m</t>
    </r>
    <r>
      <rPr>
        <b/>
        <vertAlign val="superscript"/>
        <sz val="10"/>
        <color indexed="8"/>
        <rFont val="Tahoma"/>
        <family val="2"/>
        <charset val="238"/>
      </rPr>
      <t>2</t>
    </r>
    <r>
      <rPr>
        <b/>
        <sz val="10"/>
        <color indexed="8"/>
        <rFont val="Tahoma"/>
        <family val="2"/>
        <charset val="238"/>
      </rPr>
      <t>/rok 
resp. počet úkonov/rok</t>
    </r>
  </si>
  <si>
    <t>počet úkonov/rok</t>
  </si>
  <si>
    <t>Počet úkonov za 1 rok vstupujúci do výpočtu celkovej ceny. Tento údaj je vypočítaný ako násobok počtu opakovaní na základe Frekvencie úkonov.</t>
  </si>
  <si>
    <t>Blok A</t>
  </si>
  <si>
    <t>Druh povrchu je zadefinovaný na základe prevažujúceho druhu povrchu danej plochy/predmetu. Presný druh povrchu je možné zistiť pri obhliadke priestorov na mieste.</t>
  </si>
  <si>
    <t>v rámci celého priestoru</t>
  </si>
  <si>
    <t>potrebná obhliadka na mieste</t>
  </si>
  <si>
    <t>Jedná sa o očistenie ** všetkých predmetov/zariadení (okrem nábytku a osobitne popísaných predmetov/zariadení) nachádzajúcich sa v danom priestore (napr. počítač, monitor, klávesnica, telefóny, vypínače, rámy obrazov, lišty elektroinštalácie a pod.). Pri stoličkách sa jedná o očistenie rámov stoličiek vrátane krížov kolieskových stoličiek.</t>
  </si>
  <si>
    <t>umytie spŕch</t>
  </si>
  <si>
    <t>umytie WC</t>
  </si>
  <si>
    <t>umytie umývadiel</t>
  </si>
  <si>
    <t>čistenie mokrou cestou</t>
  </si>
  <si>
    <t>Vysatie celej kobercovej plochy a čalúneného nábytku od hrubých nečistôt a následné čistenie mokrou cestou, tj. extrakčnou metódou, vrátanie vysťahovania a následného nasťahovania ľahkého nábytku. Súčasťou je tiež predčistenie škvŕn. Koberce vysychanú cca 5až 8 hodín.</t>
  </si>
  <si>
    <t>Umytie vnútorných plôch toaletných mís a pisoárov s použitím čistiaceho a dezinfekčného prostriedku,  umytie a vyleštenie záchodovej dosky a splacovadla (aj pri pisoároch) tak, aby bol ich povrch zbavený i prilepených nečistôt a vírových či bakteriálnych zárodkov, očistenie/umytie obkladu okolo WC vrátane držiakov na papier a WC kefu.</t>
  </si>
  <si>
    <t>Umytie vnútorných plôch sprchovej vaničky, vnútorného obkladu sprchového kúta, dvier sprchového kúta (z vonkajšej aj vnútornej strany) s použitím čistiaceho prostriedku, vyčistenie sifónov, očistenie a vyleštenie batérie, držiaka na mydlo a sprchovej hlavice. Súčasťou je aj odstránenie stôp vodného kameňa alebo plesní pomocou vhodných chemických prípravkov.</t>
  </si>
  <si>
    <t>Umytie vnútorných plôch umývadiel s použitím čistiaceho a dezinfekčného prostriedku, vyčistenie sifónov, očistenie a vyleštenie batérií, očistenie/umytie obkladu okolo umývadla vrátane držiakov na mydlo a na utierky. Súčasťou je aj odstránenie stôp vodného kameňa alebo plesní pomocou vhodných chemických prípravkov.</t>
  </si>
  <si>
    <t>Blok B</t>
  </si>
  <si>
    <t>Blok C</t>
  </si>
  <si>
    <t>Blok D</t>
  </si>
  <si>
    <t>Blok E</t>
  </si>
  <si>
    <t>laboratórium</t>
  </si>
  <si>
    <t>Objekt Trnávka</t>
  </si>
  <si>
    <t>Blok T</t>
  </si>
  <si>
    <t>MEDZIBLOK C-D</t>
  </si>
  <si>
    <t>MEDZIBLOK B-C</t>
  </si>
  <si>
    <t>MEDZIBLOK A-B</t>
  </si>
  <si>
    <t>MEDZIBLOK D-E</t>
  </si>
  <si>
    <t>sklad KFEI</t>
  </si>
  <si>
    <t>Telovýchovné objekty + plaváreň</t>
  </si>
  <si>
    <t>špecializované pracovisko</t>
  </si>
  <si>
    <t>čisté priestory</t>
  </si>
  <si>
    <t>Laboratórium elektromagnetckej kompatibility
(Blok B)</t>
  </si>
  <si>
    <t>steny a dvere</t>
  </si>
  <si>
    <t>Výťahy</t>
  </si>
  <si>
    <t>keramický obklad</t>
  </si>
  <si>
    <t>výťahy</t>
  </si>
  <si>
    <t>Celková podlahová plocha v m2</t>
  </si>
  <si>
    <r>
      <t>Celková podlahová plocha v m</t>
    </r>
    <r>
      <rPr>
        <b/>
        <sz val="8"/>
        <color indexed="8"/>
        <rFont val="Tahoma"/>
        <family val="2"/>
        <charset val="238"/>
      </rPr>
      <t>2</t>
    </r>
  </si>
  <si>
    <r>
      <t>Reálna podlahová plocha v m</t>
    </r>
    <r>
      <rPr>
        <b/>
        <sz val="8"/>
        <color indexed="8"/>
        <rFont val="Tahoma"/>
        <family val="2"/>
        <charset val="238"/>
      </rPr>
      <t>2</t>
    </r>
  </si>
  <si>
    <t>Reálna podlahová plocha v m2</t>
  </si>
  <si>
    <t>Celková podlahová plocha daného objektu v m2 vychádza z projektových podkladov a má len informatívny charakter. Hodnota je zaokrúhlovaná na 2 desatinné miesta.</t>
  </si>
  <si>
    <t>Celková podlahová plocha určená na upratovanie, vyjadrená v m2, ktorá vstupuje do výpočtu ceny. Bola stanovená na základe meraní, ktoré vykonali zamestanaci Verejného obstarávateľa/Objednávateľa. Pri špeciálnych priestoroch/povrchoch, ktoré sú súčasťou jednotlivých blokov, bola vyňatá z reálnej plochy daného bloku (nevstupuje teda do výpočtu ceny v danom bloku) a bola stanovená ako 80% z celkovej plochy daného pracoviska. Hodnota je zaokrúhlovaná na 2 desatinné miesta.</t>
  </si>
  <si>
    <t>Celková plocha v m2 stanovená na základe meraní, ktoré vykonali zamestanaci Verejného obstarávateľa/Objednávateľa. Hodnota je zaokrúhlovaná na 2 desatinné miesta.</t>
  </si>
  <si>
    <t>Umývateľné steny
/obklady</t>
  </si>
  <si>
    <t>Informačné tabule a vitríny</t>
  </si>
  <si>
    <t>Plocha v m2 stanovená ako 80% celkovej plochy. Pri dverách sa jedná o 100% celkovej plochy. Hodnota je zaokrúhlovaná na 2 desatinné miesta.</t>
  </si>
  <si>
    <t>v závislosti na priestore</t>
  </si>
  <si>
    <t>Komunikačný priestor slúžiaci k vzájomnému prepojeniu jednotlivé podlaží alebo prekonaniu určitého výškového rozdielu, spravidla vyúsťujúci na chodbu.</t>
  </si>
  <si>
    <t>Komunikačné priestory vnútri budovy slúžiace pre účely napojenia ďalších miestností.</t>
  </si>
  <si>
    <t>Priestory, v ktorých sú umiestnené WC a umývadlá (prípadne sprcha), vyžadujúce zvýšenú pozornosť na upratovanie a udržiavanie hygienických štandardov.</t>
  </si>
  <si>
    <t>Kancelárske priestory slúžiace prevažne pre bežné aktivity zamestnancov objednávateľa, vybavené nábytkom a ďalšími kancelárskymi zariadeniami (počítač s monitorom, drobné kancelárske pomôcky a pod.).</t>
  </si>
  <si>
    <t>Priestory slúžiace na výučbu, vybavené školským nábytkom (voľne umiestneným alebo pevne zabudovaným), prezentačnou technikou a iným príslušenstvom slúžiacim pre potreby zabezpečovania výučby.</t>
  </si>
  <si>
    <t>Skladovací a odkladací priestor.</t>
  </si>
  <si>
    <t>Priestor slúžiaci na dočasné uskladnenie šatstva a drobných predmetov.</t>
  </si>
  <si>
    <t>Priestory slúžiace pre športové účely, vybavené špotrovými potrebami a telocvičným náradím a cvičebnými zariadeniami.</t>
  </si>
  <si>
    <t>Priestory výťahov.</t>
  </si>
  <si>
    <t>Priestor určený na laboratórne účely, s možným výskytom nebezpečných látok a zvýšeným rizikom úrazu (presné pokyny na pohyb v týchto priestoroch upravuje interná smernica/predpisy Objednávateľa).</t>
  </si>
  <si>
    <t>Priestor určený na špeciálne účely s možným výskytom rádioaktívnych a iných nebezpečných látok resp. s prítomnosťou vysokého napätia (presné pokyny na pohyb v týchto priestoroch upravuje interná smernica/predpisy Objednávateľa).</t>
  </si>
  <si>
    <t>Priestory s kontrolovaným prostredím a zvýšenou čistotou vzduchu (presné pokyny na pohyb v týchto priestoroch upravuje interná smernica/predpisy.</t>
  </si>
  <si>
    <t>Znamená v celom definovanom priestore resp. vo všetkých priestoroch bez ohľadu na umiestnenie v konkrétnom objekte.</t>
  </si>
  <si>
    <t>- Jednotlivé položky aukčného kritéria sú rozdelené do logických celkov. Pre lepšiu prehľadnosť sú položky farebne rozlíšené.</t>
  </si>
  <si>
    <t xml:space="preserve"> </t>
  </si>
  <si>
    <t>V Banskej Bystrici, dňa 5.12.2012</t>
  </si>
</sst>
</file>

<file path=xl/styles.xml><?xml version="1.0" encoding="utf-8"?>
<styleSheet xmlns="http://schemas.openxmlformats.org/spreadsheetml/2006/main">
  <numFmts count="3">
    <numFmt numFmtId="164" formatCode="#,##0.00\ &quot;€&quot;;[Red]\-#,##0.00\ &quot;€&quot;"/>
    <numFmt numFmtId="165" formatCode="#,##0.0000\ &quot;€&quot;;[Red]\-#,##0.0000\ &quot;€&quot;"/>
    <numFmt numFmtId="166" formatCode="#,##0.00\ &quot;€&quot;"/>
  </numFmts>
  <fonts count="14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vertAlign val="superscript"/>
      <sz val="10"/>
      <color indexed="8"/>
      <name val="Tahoma"/>
      <family val="2"/>
      <charset val="238"/>
    </font>
    <font>
      <b/>
      <sz val="12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b/>
      <sz val="8"/>
      <color indexed="8"/>
      <name val="Tahom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15B07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DA5E6"/>
        <bgColor indexed="64"/>
      </patternFill>
    </fill>
    <fill>
      <patternFill patternType="solid">
        <fgColor rgb="FFFF780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0">
    <xf numFmtId="0" fontId="0" fillId="0" borderId="0" xfId="0"/>
    <xf numFmtId="0" fontId="3" fillId="0" borderId="0" xfId="0" applyFont="1"/>
    <xf numFmtId="0" fontId="11" fillId="16" borderId="39" xfId="0" applyFont="1" applyFill="1" applyBorder="1" applyAlignment="1">
      <alignment horizontal="center"/>
    </xf>
    <xf numFmtId="0" fontId="11" fillId="16" borderId="32" xfId="0" applyFont="1" applyFill="1" applyBorder="1" applyAlignment="1">
      <alignment horizontal="center"/>
    </xf>
    <xf numFmtId="0" fontId="11" fillId="16" borderId="18" xfId="0" applyFont="1" applyFill="1" applyBorder="1" applyAlignment="1">
      <alignment horizontal="center" wrapText="1" shrinkToFit="1"/>
    </xf>
    <xf numFmtId="0" fontId="11" fillId="16" borderId="31" xfId="0" applyFont="1" applyFill="1" applyBorder="1" applyAlignment="1">
      <alignment horizontal="center"/>
    </xf>
    <xf numFmtId="0" fontId="0" fillId="0" borderId="29" xfId="0" applyBorder="1" applyAlignment="1">
      <alignment vertical="center" wrapText="1" shrinkToFit="1"/>
    </xf>
    <xf numFmtId="0" fontId="0" fillId="0" borderId="14" xfId="0" applyBorder="1" applyAlignment="1">
      <alignment vertical="center" wrapText="1" shrinkToFit="1"/>
    </xf>
    <xf numFmtId="0" fontId="0" fillId="0" borderId="47" xfId="0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0" fontId="0" fillId="0" borderId="7" xfId="0" applyBorder="1" applyAlignment="1">
      <alignment wrapText="1" shrinkToFit="1"/>
    </xf>
    <xf numFmtId="0" fontId="0" fillId="0" borderId="30" xfId="0" applyBorder="1" applyAlignment="1">
      <alignment wrapText="1" shrinkToFit="1"/>
    </xf>
    <xf numFmtId="0" fontId="0" fillId="0" borderId="9" xfId="0" applyBorder="1" applyAlignment="1">
      <alignment wrapText="1" shrinkToFit="1"/>
    </xf>
    <xf numFmtId="0" fontId="0" fillId="0" borderId="49" xfId="0" applyBorder="1" applyAlignment="1">
      <alignment wrapText="1" shrinkToFi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8" xfId="0" applyBorder="1" applyAlignment="1">
      <alignment wrapText="1"/>
    </xf>
    <xf numFmtId="0" fontId="0" fillId="0" borderId="29" xfId="0" applyFill="1" applyBorder="1" applyAlignment="1">
      <alignment vertical="center" wrapText="1" shrinkToFit="1"/>
    </xf>
    <xf numFmtId="0" fontId="0" fillId="0" borderId="12" xfId="0" applyFill="1" applyBorder="1" applyAlignment="1">
      <alignment horizontal="left" wrapText="1" shrinkToFit="1"/>
    </xf>
    <xf numFmtId="0" fontId="0" fillId="0" borderId="14" xfId="0" applyFill="1" applyBorder="1" applyAlignment="1">
      <alignment vertical="center" wrapText="1" shrinkToFit="1"/>
    </xf>
    <xf numFmtId="0" fontId="0" fillId="0" borderId="8" xfId="0" applyFill="1" applyBorder="1" applyAlignment="1">
      <alignment horizontal="left" wrapText="1" shrinkToFit="1"/>
    </xf>
    <xf numFmtId="0" fontId="0" fillId="0" borderId="47" xfId="0" applyFill="1" applyBorder="1" applyAlignment="1">
      <alignment vertical="center" wrapText="1" shrinkToFit="1"/>
    </xf>
    <xf numFmtId="0" fontId="11" fillId="16" borderId="32" xfId="0" applyFont="1" applyFill="1" applyBorder="1" applyAlignment="1">
      <alignment horizontal="center" wrapText="1" shrinkToFit="1"/>
    </xf>
    <xf numFmtId="0" fontId="0" fillId="0" borderId="13" xfId="0" applyFill="1" applyBorder="1" applyAlignment="1">
      <alignment vertical="center" wrapText="1" shrinkToFit="1"/>
    </xf>
    <xf numFmtId="0" fontId="0" fillId="0" borderId="6" xfId="0" applyFill="1" applyBorder="1" applyAlignment="1">
      <alignment horizontal="left" wrapText="1" shrinkToFit="1"/>
    </xf>
    <xf numFmtId="0" fontId="0" fillId="0" borderId="16" xfId="0" applyFill="1" applyBorder="1" applyAlignment="1">
      <alignment vertical="center" wrapText="1" shrinkToFit="1"/>
    </xf>
    <xf numFmtId="0" fontId="0" fillId="0" borderId="10" xfId="0" applyFill="1" applyBorder="1" applyAlignment="1">
      <alignment horizontal="left" wrapText="1" shrinkToFit="1"/>
    </xf>
    <xf numFmtId="0" fontId="0" fillId="0" borderId="48" xfId="0" applyFill="1" applyBorder="1" applyAlignment="1">
      <alignment horizontal="left" vertical="center" wrapText="1" shrinkToFit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5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165" fontId="4" fillId="3" borderId="8" xfId="0" applyNumberFormat="1" applyFont="1" applyFill="1" applyBorder="1" applyAlignment="1" applyProtection="1">
      <alignment horizontal="right" vertical="center" wrapText="1"/>
      <protection locked="0"/>
    </xf>
    <xf numFmtId="165" fontId="4" fillId="3" borderId="48" xfId="0" applyNumberFormat="1" applyFont="1" applyFill="1" applyBorder="1" applyAlignment="1" applyProtection="1">
      <alignment horizontal="right" vertical="center" wrapText="1"/>
      <protection locked="0"/>
    </xf>
    <xf numFmtId="165" fontId="4" fillId="3" borderId="12" xfId="0" applyNumberFormat="1" applyFont="1" applyFill="1" applyBorder="1" applyAlignment="1" applyProtection="1">
      <alignment horizontal="right" vertical="center" wrapText="1"/>
      <protection locked="0"/>
    </xf>
    <xf numFmtId="165" fontId="4" fillId="5" borderId="36" xfId="0" applyNumberFormat="1" applyFont="1" applyFill="1" applyBorder="1" applyAlignment="1" applyProtection="1">
      <alignment horizontal="right" vertical="center" wrapText="1"/>
      <protection locked="0"/>
    </xf>
    <xf numFmtId="165" fontId="4" fillId="4" borderId="36" xfId="0" applyNumberFormat="1" applyFont="1" applyFill="1" applyBorder="1" applyAlignment="1" applyProtection="1">
      <alignment horizontal="right" vertical="center" wrapText="1"/>
      <protection locked="0"/>
    </xf>
    <xf numFmtId="165" fontId="4" fillId="7" borderId="60" xfId="0" applyNumberFormat="1" applyFont="1" applyFill="1" applyBorder="1" applyAlignment="1" applyProtection="1">
      <alignment horizontal="right" vertical="center" wrapText="1"/>
      <protection locked="0"/>
    </xf>
    <xf numFmtId="165" fontId="4" fillId="9" borderId="60" xfId="0" applyNumberFormat="1" applyFont="1" applyFill="1" applyBorder="1" applyAlignment="1" applyProtection="1">
      <alignment horizontal="right" vertical="center" wrapText="1"/>
      <protection locked="0"/>
    </xf>
    <xf numFmtId="165" fontId="4" fillId="10" borderId="36" xfId="0" applyNumberFormat="1" applyFont="1" applyFill="1" applyBorder="1" applyAlignment="1" applyProtection="1">
      <alignment horizontal="right" vertical="center" wrapText="1"/>
      <protection locked="0"/>
    </xf>
    <xf numFmtId="165" fontId="4" fillId="11" borderId="36" xfId="0" applyNumberFormat="1" applyFont="1" applyFill="1" applyBorder="1" applyAlignment="1" applyProtection="1">
      <alignment horizontal="right" vertical="center" wrapText="1"/>
      <protection locked="0"/>
    </xf>
    <xf numFmtId="165" fontId="4" fillId="3" borderId="42" xfId="0" applyNumberFormat="1" applyFont="1" applyFill="1" applyBorder="1" applyAlignment="1" applyProtection="1">
      <alignment horizontal="right" vertical="center" wrapText="1"/>
      <protection locked="0"/>
    </xf>
    <xf numFmtId="165" fontId="4" fillId="12" borderId="36" xfId="0" applyNumberFormat="1" applyFont="1" applyFill="1" applyBorder="1" applyAlignment="1" applyProtection="1">
      <alignment horizontal="right" vertical="center" wrapText="1"/>
      <protection locked="0"/>
    </xf>
    <xf numFmtId="165" fontId="4" fillId="8" borderId="3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Protection="1">
      <protection locked="0"/>
    </xf>
    <xf numFmtId="165" fontId="4" fillId="13" borderId="36" xfId="0" applyNumberFormat="1" applyFont="1" applyFill="1" applyBorder="1" applyAlignment="1" applyProtection="1">
      <alignment horizontal="right" vertical="center" wrapText="1"/>
      <protection locked="0"/>
    </xf>
    <xf numFmtId="165" fontId="4" fillId="3" borderId="31" xfId="0" applyNumberFormat="1" applyFont="1" applyFill="1" applyBorder="1" applyAlignment="1" applyProtection="1">
      <alignment horizontal="right" vertical="center" wrapText="1"/>
      <protection locked="0"/>
    </xf>
    <xf numFmtId="165" fontId="4" fillId="7" borderId="36" xfId="0" applyNumberFormat="1" applyFont="1" applyFill="1" applyBorder="1" applyAlignment="1" applyProtection="1">
      <alignment horizontal="right" vertical="center" wrapText="1"/>
      <protection locked="0"/>
    </xf>
    <xf numFmtId="165" fontId="4" fillId="17" borderId="6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Protection="1">
      <protection locked="0"/>
    </xf>
    <xf numFmtId="165" fontId="4" fillId="18" borderId="36" xfId="0" applyNumberFormat="1" applyFont="1" applyFill="1" applyBorder="1" applyAlignment="1" applyProtection="1">
      <alignment horizontal="right" vertical="center" wrapText="1"/>
      <protection locked="0"/>
    </xf>
    <xf numFmtId="2" fontId="9" fillId="21" borderId="36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165" fontId="9" fillId="14" borderId="36" xfId="0" applyNumberFormat="1" applyFont="1" applyFill="1" applyBorder="1" applyAlignment="1" applyProtection="1">
      <alignment horizontal="right" vertical="center" wrapText="1"/>
      <protection locked="0"/>
    </xf>
    <xf numFmtId="165" fontId="9" fillId="15" borderId="3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2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2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4" fontId="4" fillId="5" borderId="6" xfId="0" applyNumberFormat="1" applyFont="1" applyFill="1" applyBorder="1" applyAlignment="1" applyProtection="1">
      <alignment vertical="center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5" borderId="28" xfId="0" applyFont="1" applyFill="1" applyBorder="1" applyAlignment="1" applyProtection="1">
      <alignment horizontal="left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4" fontId="4" fillId="5" borderId="6" xfId="0" applyNumberFormat="1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4" fontId="4" fillId="5" borderId="8" xfId="0" applyNumberFormat="1" applyFont="1" applyFill="1" applyBorder="1" applyAlignment="1" applyProtection="1">
      <alignment horizontal="right" vertical="center"/>
    </xf>
    <xf numFmtId="0" fontId="4" fillId="5" borderId="10" xfId="0" applyFont="1" applyFill="1" applyBorder="1" applyAlignment="1" applyProtection="1">
      <alignment vertical="center" wrapText="1" shrinkToFi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/>
    </xf>
    <xf numFmtId="0" fontId="4" fillId="5" borderId="48" xfId="0" applyFont="1" applyFill="1" applyBorder="1" applyAlignment="1" applyProtection="1">
      <alignment horizontal="left" vertical="center" wrapText="1"/>
    </xf>
    <xf numFmtId="0" fontId="4" fillId="0" borderId="48" xfId="0" applyFont="1" applyFill="1" applyBorder="1" applyAlignment="1" applyProtection="1">
      <alignment horizontal="center" vertical="center" wrapText="1"/>
    </xf>
    <xf numFmtId="4" fontId="4" fillId="5" borderId="15" xfId="0" applyNumberFormat="1" applyFont="1" applyFill="1" applyBorder="1" applyAlignment="1" applyProtection="1">
      <alignment horizontal="right" vertical="center"/>
    </xf>
    <xf numFmtId="0" fontId="4" fillId="5" borderId="15" xfId="0" applyFont="1" applyFill="1" applyBorder="1" applyAlignment="1" applyProtection="1">
      <alignment horizontal="center" vertical="center" wrapText="1" shrinkToFit="1"/>
    </xf>
    <xf numFmtId="0" fontId="4" fillId="5" borderId="15" xfId="0" applyFont="1" applyFill="1" applyBorder="1" applyProtection="1"/>
    <xf numFmtId="4" fontId="4" fillId="5" borderId="17" xfId="0" applyNumberFormat="1" applyFont="1" applyFill="1" applyBorder="1" applyAlignment="1" applyProtection="1">
      <alignment horizontal="right" vertical="center"/>
    </xf>
    <xf numFmtId="0" fontId="4" fillId="5" borderId="8" xfId="0" applyFont="1" applyFill="1" applyBorder="1" applyProtection="1"/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4" fontId="4" fillId="5" borderId="10" xfId="0" applyNumberFormat="1" applyFont="1" applyFill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 wrapText="1"/>
    </xf>
    <xf numFmtId="4" fontId="4" fillId="5" borderId="56" xfId="0" applyNumberFormat="1" applyFont="1" applyFill="1" applyBorder="1" applyAlignment="1" applyProtection="1">
      <alignment horizontal="right" vertical="center"/>
    </xf>
    <xf numFmtId="0" fontId="4" fillId="5" borderId="51" xfId="0" applyFont="1" applyFill="1" applyBorder="1" applyAlignment="1" applyProtection="1">
      <alignment horizontal="center"/>
    </xf>
    <xf numFmtId="0" fontId="4" fillId="5" borderId="12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 wrapText="1"/>
    </xf>
    <xf numFmtId="0" fontId="5" fillId="5" borderId="23" xfId="0" applyFont="1" applyFill="1" applyBorder="1" applyAlignment="1" applyProtection="1">
      <alignment horizontal="left" vertical="center"/>
    </xf>
    <xf numFmtId="2" fontId="4" fillId="5" borderId="36" xfId="0" applyNumberFormat="1" applyFont="1" applyFill="1" applyBorder="1" applyAlignment="1" applyProtection="1">
      <alignment horizontal="right" vertical="center"/>
    </xf>
    <xf numFmtId="4" fontId="5" fillId="5" borderId="36" xfId="0" applyNumberFormat="1" applyFont="1" applyFill="1" applyBorder="1" applyAlignment="1" applyProtection="1">
      <alignment horizontal="right" vertical="center"/>
    </xf>
    <xf numFmtId="4" fontId="5" fillId="5" borderId="36" xfId="0" applyNumberFormat="1" applyFont="1" applyFill="1" applyBorder="1" applyAlignment="1" applyProtection="1">
      <alignment vertical="center"/>
    </xf>
    <xf numFmtId="0" fontId="4" fillId="5" borderId="36" xfId="0" applyFont="1" applyFill="1" applyBorder="1" applyProtection="1"/>
    <xf numFmtId="0" fontId="4" fillId="5" borderId="36" xfId="0" applyFont="1" applyFill="1" applyBorder="1" applyAlignment="1" applyProtection="1">
      <alignment horizontal="center" vertical="center" wrapText="1"/>
    </xf>
    <xf numFmtId="0" fontId="5" fillId="5" borderId="36" xfId="0" applyFont="1" applyFill="1" applyBorder="1" applyAlignment="1" applyProtection="1">
      <alignment horizontal="center" vertical="center" wrapText="1"/>
    </xf>
    <xf numFmtId="4" fontId="4" fillId="4" borderId="25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left" vertical="center" wrapText="1"/>
    </xf>
    <xf numFmtId="0" fontId="4" fillId="4" borderId="8" xfId="0" applyFont="1" applyFill="1" applyBorder="1" applyAlignment="1" applyProtection="1">
      <alignment horizontal="left" vertical="center" wrapText="1"/>
    </xf>
    <xf numFmtId="0" fontId="4" fillId="4" borderId="28" xfId="0" applyFont="1" applyFill="1" applyBorder="1" applyAlignment="1" applyProtection="1">
      <alignment horizontal="left" vertical="center" wrapText="1"/>
    </xf>
    <xf numFmtId="4" fontId="4" fillId="4" borderId="27" xfId="0" applyNumberFormat="1" applyFont="1" applyFill="1" applyBorder="1" applyAlignment="1" applyProtection="1">
      <alignment horizontal="right" vertical="center"/>
    </xf>
    <xf numFmtId="0" fontId="4" fillId="4" borderId="10" xfId="0" applyFont="1" applyFill="1" applyBorder="1" applyAlignment="1" applyProtection="1">
      <alignment vertical="center" wrapText="1" shrinkToFit="1"/>
    </xf>
    <xf numFmtId="0" fontId="4" fillId="4" borderId="8" xfId="0" applyFont="1" applyFill="1" applyBorder="1" applyAlignment="1" applyProtection="1">
      <alignment horizontal="center"/>
    </xf>
    <xf numFmtId="0" fontId="4" fillId="4" borderId="48" xfId="0" applyFont="1" applyFill="1" applyBorder="1" applyAlignment="1" applyProtection="1">
      <alignment horizontal="left" vertical="center" wrapText="1"/>
    </xf>
    <xf numFmtId="4" fontId="4" fillId="4" borderId="46" xfId="0" applyNumberFormat="1" applyFont="1" applyFill="1" applyBorder="1" applyAlignment="1" applyProtection="1">
      <alignment horizontal="right" vertical="center"/>
    </xf>
    <xf numFmtId="0" fontId="4" fillId="4" borderId="15" xfId="0" applyFont="1" applyFill="1" applyBorder="1" applyAlignment="1" applyProtection="1">
      <alignment horizontal="center" vertical="center" wrapText="1" shrinkToFit="1"/>
    </xf>
    <xf numFmtId="0" fontId="4" fillId="4" borderId="15" xfId="0" applyFont="1" applyFill="1" applyBorder="1" applyProtection="1"/>
    <xf numFmtId="0" fontId="4" fillId="4" borderId="8" xfId="0" applyFont="1" applyFill="1" applyBorder="1" applyProtection="1"/>
    <xf numFmtId="0" fontId="4" fillId="4" borderId="51" xfId="0" applyFont="1" applyFill="1" applyBorder="1" applyAlignment="1" applyProtection="1">
      <alignment horizontal="center"/>
    </xf>
    <xf numFmtId="0" fontId="4" fillId="4" borderId="12" xfId="0" applyFont="1" applyFill="1" applyBorder="1" applyProtection="1"/>
    <xf numFmtId="0" fontId="5" fillId="4" borderId="23" xfId="0" applyFont="1" applyFill="1" applyBorder="1" applyAlignment="1" applyProtection="1">
      <alignment horizontal="left" vertical="center"/>
    </xf>
    <xf numFmtId="2" fontId="4" fillId="4" borderId="36" xfId="0" applyNumberFormat="1" applyFont="1" applyFill="1" applyBorder="1" applyAlignment="1" applyProtection="1">
      <alignment horizontal="right" vertical="center"/>
    </xf>
    <xf numFmtId="4" fontId="5" fillId="4" borderId="36" xfId="0" applyNumberFormat="1" applyFont="1" applyFill="1" applyBorder="1" applyAlignment="1" applyProtection="1">
      <alignment horizontal="right" vertical="center"/>
    </xf>
    <xf numFmtId="4" fontId="5" fillId="4" borderId="36" xfId="0" applyNumberFormat="1" applyFont="1" applyFill="1" applyBorder="1" applyAlignment="1" applyProtection="1">
      <alignment vertical="center"/>
    </xf>
    <xf numFmtId="0" fontId="4" fillId="4" borderId="36" xfId="0" applyFont="1" applyFill="1" applyBorder="1" applyProtection="1"/>
    <xf numFmtId="0" fontId="4" fillId="4" borderId="36" xfId="0" applyFont="1" applyFill="1" applyBorder="1" applyAlignment="1" applyProtection="1">
      <alignment horizontal="center" vertical="center" wrapText="1"/>
    </xf>
    <xf numFmtId="0" fontId="5" fillId="4" borderId="36" xfId="0" applyFont="1" applyFill="1" applyBorder="1" applyAlignment="1" applyProtection="1">
      <alignment horizontal="center" vertical="center" wrapText="1"/>
    </xf>
    <xf numFmtId="4" fontId="4" fillId="7" borderId="6" xfId="0" applyNumberFormat="1" applyFont="1" applyFill="1" applyBorder="1" applyAlignment="1" applyProtection="1">
      <alignment horizontal="right" vertical="center"/>
    </xf>
    <xf numFmtId="0" fontId="4" fillId="7" borderId="6" xfId="0" applyFont="1" applyFill="1" applyBorder="1" applyAlignment="1" applyProtection="1">
      <alignment horizontal="center" vertical="center" wrapText="1"/>
    </xf>
    <xf numFmtId="0" fontId="4" fillId="7" borderId="6" xfId="0" applyFont="1" applyFill="1" applyBorder="1" applyAlignment="1" applyProtection="1">
      <alignment horizontal="left" vertical="center" wrapText="1"/>
    </xf>
    <xf numFmtId="0" fontId="4" fillId="7" borderId="8" xfId="0" applyFont="1" applyFill="1" applyBorder="1" applyAlignment="1" applyProtection="1">
      <alignment horizontal="left" vertical="center" wrapText="1"/>
    </xf>
    <xf numFmtId="0" fontId="4" fillId="7" borderId="28" xfId="0" applyFont="1" applyFill="1" applyBorder="1" applyAlignment="1" applyProtection="1">
      <alignment horizontal="left" vertical="center" wrapText="1"/>
    </xf>
    <xf numFmtId="4" fontId="4" fillId="7" borderId="8" xfId="0" applyNumberFormat="1" applyFont="1" applyFill="1" applyBorder="1" applyAlignment="1" applyProtection="1">
      <alignment horizontal="right" vertical="center"/>
    </xf>
    <xf numFmtId="0" fontId="4" fillId="7" borderId="10" xfId="0" applyFont="1" applyFill="1" applyBorder="1" applyAlignment="1" applyProtection="1">
      <alignment vertical="center" wrapText="1" shrinkToFit="1"/>
    </xf>
    <xf numFmtId="0" fontId="4" fillId="7" borderId="8" xfId="0" applyFont="1" applyFill="1" applyBorder="1" applyAlignment="1" applyProtection="1">
      <alignment horizontal="center"/>
    </xf>
    <xf numFmtId="0" fontId="4" fillId="7" borderId="48" xfId="0" applyFont="1" applyFill="1" applyBorder="1" applyAlignment="1" applyProtection="1">
      <alignment horizontal="left" vertical="center" wrapText="1"/>
    </xf>
    <xf numFmtId="4" fontId="4" fillId="7" borderId="10" xfId="0" applyNumberFormat="1" applyFont="1" applyFill="1" applyBorder="1" applyAlignment="1" applyProtection="1">
      <alignment horizontal="right" vertical="center"/>
    </xf>
    <xf numFmtId="0" fontId="4" fillId="7" borderId="15" xfId="0" applyFont="1" applyFill="1" applyBorder="1" applyAlignment="1" applyProtection="1">
      <alignment horizontal="center" vertical="center" wrapText="1" shrinkToFit="1"/>
    </xf>
    <xf numFmtId="0" fontId="4" fillId="7" borderId="15" xfId="0" applyFont="1" applyFill="1" applyBorder="1" applyProtection="1"/>
    <xf numFmtId="0" fontId="4" fillId="7" borderId="8" xfId="0" applyFont="1" applyFill="1" applyBorder="1" applyProtection="1"/>
    <xf numFmtId="0" fontId="4" fillId="7" borderId="51" xfId="0" applyFont="1" applyFill="1" applyBorder="1" applyAlignment="1" applyProtection="1">
      <alignment horizontal="center"/>
    </xf>
    <xf numFmtId="0" fontId="4" fillId="7" borderId="12" xfId="0" applyFont="1" applyFill="1" applyBorder="1" applyProtection="1"/>
    <xf numFmtId="0" fontId="5" fillId="7" borderId="59" xfId="0" applyFont="1" applyFill="1" applyBorder="1" applyAlignment="1" applyProtection="1">
      <alignment horizontal="left" vertical="center"/>
    </xf>
    <xf numFmtId="2" fontId="4" fillId="7" borderId="60" xfId="0" applyNumberFormat="1" applyFont="1" applyFill="1" applyBorder="1" applyAlignment="1" applyProtection="1">
      <alignment horizontal="right" vertical="center"/>
    </xf>
    <xf numFmtId="4" fontId="5" fillId="7" borderId="60" xfId="0" applyNumberFormat="1" applyFont="1" applyFill="1" applyBorder="1" applyAlignment="1" applyProtection="1">
      <alignment horizontal="right" vertical="center"/>
    </xf>
    <xf numFmtId="4" fontId="5" fillId="7" borderId="60" xfId="0" applyNumberFormat="1" applyFont="1" applyFill="1" applyBorder="1" applyAlignment="1" applyProtection="1">
      <alignment vertical="center"/>
    </xf>
    <xf numFmtId="0" fontId="4" fillId="7" borderId="60" xfId="0" applyFont="1" applyFill="1" applyBorder="1" applyProtection="1"/>
    <xf numFmtId="0" fontId="4" fillId="7" borderId="60" xfId="0" applyFont="1" applyFill="1" applyBorder="1" applyAlignment="1" applyProtection="1">
      <alignment horizontal="center" vertical="center" wrapText="1"/>
    </xf>
    <xf numFmtId="0" fontId="5" fillId="7" borderId="60" xfId="0" applyFont="1" applyFill="1" applyBorder="1" applyAlignment="1" applyProtection="1">
      <alignment horizontal="center" vertical="center" wrapText="1"/>
    </xf>
    <xf numFmtId="4" fontId="4" fillId="9" borderId="25" xfId="0" applyNumberFormat="1" applyFont="1" applyFill="1" applyBorder="1" applyAlignment="1" applyProtection="1">
      <alignment horizontal="right" vertical="center"/>
    </xf>
    <xf numFmtId="0" fontId="4" fillId="9" borderId="12" xfId="0" applyFont="1" applyFill="1" applyBorder="1" applyAlignment="1" applyProtection="1">
      <alignment horizontal="center" vertical="center" wrapText="1"/>
    </xf>
    <xf numFmtId="0" fontId="4" fillId="9" borderId="12" xfId="0" applyFont="1" applyFill="1" applyBorder="1" applyAlignment="1" applyProtection="1">
      <alignment horizontal="left" vertical="center" wrapText="1"/>
    </xf>
    <xf numFmtId="0" fontId="4" fillId="9" borderId="8" xfId="0" applyFont="1" applyFill="1" applyBorder="1" applyAlignment="1" applyProtection="1">
      <alignment horizontal="left" vertical="center" wrapText="1"/>
    </xf>
    <xf numFmtId="0" fontId="4" fillId="9" borderId="28" xfId="0" applyFont="1" applyFill="1" applyBorder="1" applyAlignment="1" applyProtection="1">
      <alignment horizontal="left" vertical="center" wrapText="1"/>
    </xf>
    <xf numFmtId="4" fontId="4" fillId="9" borderId="27" xfId="0" applyNumberFormat="1" applyFont="1" applyFill="1" applyBorder="1" applyAlignment="1" applyProtection="1">
      <alignment horizontal="right" vertical="center"/>
    </xf>
    <xf numFmtId="0" fontId="4" fillId="9" borderId="6" xfId="0" applyFont="1" applyFill="1" applyBorder="1" applyAlignment="1" applyProtection="1">
      <alignment horizontal="left" vertical="center" wrapText="1"/>
    </xf>
    <xf numFmtId="0" fontId="4" fillId="9" borderId="10" xfId="0" applyFont="1" applyFill="1" applyBorder="1" applyAlignment="1" applyProtection="1">
      <alignment vertical="center" wrapText="1" shrinkToFit="1"/>
    </xf>
    <xf numFmtId="0" fontId="4" fillId="9" borderId="8" xfId="0" applyFont="1" applyFill="1" applyBorder="1" applyAlignment="1" applyProtection="1">
      <alignment horizontal="center"/>
    </xf>
    <xf numFmtId="0" fontId="4" fillId="9" borderId="48" xfId="0" applyFont="1" applyFill="1" applyBorder="1" applyAlignment="1" applyProtection="1">
      <alignment horizontal="left" vertical="center" wrapText="1"/>
    </xf>
    <xf numFmtId="4" fontId="4" fillId="9" borderId="46" xfId="0" applyNumberFormat="1" applyFont="1" applyFill="1" applyBorder="1" applyAlignment="1" applyProtection="1">
      <alignment horizontal="right" vertical="center"/>
    </xf>
    <xf numFmtId="0" fontId="4" fillId="9" borderId="15" xfId="0" applyFont="1" applyFill="1" applyBorder="1" applyAlignment="1" applyProtection="1">
      <alignment horizontal="center" vertical="center" wrapText="1" shrinkToFit="1"/>
    </xf>
    <xf numFmtId="0" fontId="4" fillId="9" borderId="15" xfId="0" applyFont="1" applyFill="1" applyBorder="1" applyProtection="1"/>
    <xf numFmtId="0" fontId="4" fillId="9" borderId="8" xfId="0" applyFont="1" applyFill="1" applyBorder="1" applyProtection="1"/>
    <xf numFmtId="0" fontId="4" fillId="9" borderId="51" xfId="0" applyFont="1" applyFill="1" applyBorder="1" applyAlignment="1" applyProtection="1">
      <alignment horizontal="center"/>
    </xf>
    <xf numFmtId="0" fontId="4" fillId="9" borderId="12" xfId="0" applyFont="1" applyFill="1" applyBorder="1" applyProtection="1"/>
    <xf numFmtId="0" fontId="5" fillId="9" borderId="59" xfId="0" applyFont="1" applyFill="1" applyBorder="1" applyAlignment="1" applyProtection="1">
      <alignment horizontal="left" vertical="center"/>
    </xf>
    <xf numFmtId="2" fontId="4" fillId="9" borderId="60" xfId="0" applyNumberFormat="1" applyFont="1" applyFill="1" applyBorder="1" applyAlignment="1" applyProtection="1">
      <alignment horizontal="right" vertical="center"/>
    </xf>
    <xf numFmtId="4" fontId="5" fillId="9" borderId="60" xfId="0" applyNumberFormat="1" applyFont="1" applyFill="1" applyBorder="1" applyAlignment="1" applyProtection="1">
      <alignment horizontal="right" vertical="center"/>
    </xf>
    <xf numFmtId="4" fontId="5" fillId="9" borderId="60" xfId="0" applyNumberFormat="1" applyFont="1" applyFill="1" applyBorder="1" applyAlignment="1" applyProtection="1">
      <alignment vertical="center"/>
    </xf>
    <xf numFmtId="0" fontId="4" fillId="9" borderId="60" xfId="0" applyFont="1" applyFill="1" applyBorder="1" applyProtection="1"/>
    <xf numFmtId="0" fontId="4" fillId="9" borderId="60" xfId="0" applyFont="1" applyFill="1" applyBorder="1" applyAlignment="1" applyProtection="1">
      <alignment horizontal="center" vertical="center" wrapText="1"/>
    </xf>
    <xf numFmtId="0" fontId="5" fillId="9" borderId="60" xfId="0" applyFont="1" applyFill="1" applyBorder="1" applyAlignment="1" applyProtection="1">
      <alignment horizontal="center" vertical="center" wrapText="1"/>
    </xf>
    <xf numFmtId="4" fontId="4" fillId="10" borderId="25" xfId="0" applyNumberFormat="1" applyFont="1" applyFill="1" applyBorder="1" applyAlignment="1" applyProtection="1">
      <alignment horizontal="right" vertical="center"/>
    </xf>
    <xf numFmtId="0" fontId="4" fillId="10" borderId="12" xfId="0" applyFont="1" applyFill="1" applyBorder="1" applyAlignment="1" applyProtection="1">
      <alignment horizontal="center" vertical="center" wrapText="1"/>
    </xf>
    <xf numFmtId="0" fontId="4" fillId="10" borderId="12" xfId="0" applyFont="1" applyFill="1" applyBorder="1" applyAlignment="1" applyProtection="1">
      <alignment horizontal="left" vertical="center" wrapText="1"/>
    </xf>
    <xf numFmtId="0" fontId="4" fillId="10" borderId="8" xfId="0" applyFont="1" applyFill="1" applyBorder="1" applyAlignment="1" applyProtection="1">
      <alignment horizontal="left" vertical="center" wrapText="1"/>
    </xf>
    <xf numFmtId="0" fontId="4" fillId="10" borderId="28" xfId="0" applyFont="1" applyFill="1" applyBorder="1" applyAlignment="1" applyProtection="1">
      <alignment horizontal="left" vertical="center" wrapText="1"/>
    </xf>
    <xf numFmtId="4" fontId="4" fillId="10" borderId="27" xfId="0" applyNumberFormat="1" applyFont="1" applyFill="1" applyBorder="1" applyAlignment="1" applyProtection="1">
      <alignment horizontal="right" vertical="center"/>
    </xf>
    <xf numFmtId="0" fontId="4" fillId="10" borderId="6" xfId="0" applyFont="1" applyFill="1" applyBorder="1" applyAlignment="1" applyProtection="1">
      <alignment horizontal="left" vertical="center" wrapText="1"/>
    </xf>
    <xf numFmtId="0" fontId="4" fillId="10" borderId="10" xfId="0" applyFont="1" applyFill="1" applyBorder="1" applyAlignment="1" applyProtection="1">
      <alignment vertical="center" wrapText="1" shrinkToFit="1"/>
    </xf>
    <xf numFmtId="0" fontId="4" fillId="10" borderId="8" xfId="0" applyFont="1" applyFill="1" applyBorder="1" applyAlignment="1" applyProtection="1">
      <alignment horizontal="center"/>
    </xf>
    <xf numFmtId="0" fontId="4" fillId="10" borderId="48" xfId="0" applyFont="1" applyFill="1" applyBorder="1" applyAlignment="1" applyProtection="1">
      <alignment horizontal="left" vertical="center" wrapText="1"/>
    </xf>
    <xf numFmtId="4" fontId="4" fillId="10" borderId="46" xfId="0" applyNumberFormat="1" applyFont="1" applyFill="1" applyBorder="1" applyAlignment="1" applyProtection="1">
      <alignment horizontal="right" vertical="center"/>
    </xf>
    <xf numFmtId="0" fontId="4" fillId="10" borderId="15" xfId="0" applyFont="1" applyFill="1" applyBorder="1" applyAlignment="1" applyProtection="1">
      <alignment horizontal="center" vertical="center" wrapText="1" shrinkToFit="1"/>
    </xf>
    <xf numFmtId="0" fontId="4" fillId="10" borderId="15" xfId="0" applyFont="1" applyFill="1" applyBorder="1" applyProtection="1"/>
    <xf numFmtId="0" fontId="4" fillId="10" borderId="8" xfId="0" applyFont="1" applyFill="1" applyBorder="1" applyProtection="1"/>
    <xf numFmtId="0" fontId="4" fillId="10" borderId="51" xfId="0" applyFont="1" applyFill="1" applyBorder="1" applyAlignment="1" applyProtection="1">
      <alignment horizontal="center"/>
    </xf>
    <xf numFmtId="0" fontId="4" fillId="10" borderId="12" xfId="0" applyFont="1" applyFill="1" applyBorder="1" applyProtection="1"/>
    <xf numFmtId="0" fontId="5" fillId="10" borderId="23" xfId="0" applyFont="1" applyFill="1" applyBorder="1" applyAlignment="1" applyProtection="1">
      <alignment horizontal="left" vertical="center"/>
    </xf>
    <xf numFmtId="2" fontId="4" fillId="10" borderId="36" xfId="0" applyNumberFormat="1" applyFont="1" applyFill="1" applyBorder="1" applyAlignment="1" applyProtection="1">
      <alignment horizontal="right" vertical="center"/>
    </xf>
    <xf numFmtId="4" fontId="5" fillId="10" borderId="36" xfId="0" applyNumberFormat="1" applyFont="1" applyFill="1" applyBorder="1" applyAlignment="1" applyProtection="1">
      <alignment horizontal="right" vertical="center"/>
    </xf>
    <xf numFmtId="4" fontId="5" fillId="10" borderId="36" xfId="0" applyNumberFormat="1" applyFont="1" applyFill="1" applyBorder="1" applyAlignment="1" applyProtection="1">
      <alignment vertical="center"/>
    </xf>
    <xf numFmtId="0" fontId="4" fillId="10" borderId="36" xfId="0" applyFont="1" applyFill="1" applyBorder="1" applyProtection="1"/>
    <xf numFmtId="0" fontId="4" fillId="10" borderId="36" xfId="0" applyFont="1" applyFill="1" applyBorder="1" applyAlignment="1" applyProtection="1">
      <alignment horizontal="center" vertical="center" wrapText="1"/>
    </xf>
    <xf numFmtId="0" fontId="5" fillId="10" borderId="36" xfId="0" applyFont="1" applyFill="1" applyBorder="1" applyAlignment="1" applyProtection="1">
      <alignment horizontal="center" vertical="center" wrapText="1"/>
    </xf>
    <xf numFmtId="4" fontId="4" fillId="11" borderId="6" xfId="0" applyNumberFormat="1" applyFont="1" applyFill="1" applyBorder="1" applyAlignment="1" applyProtection="1">
      <alignment horizontal="right" vertical="center"/>
    </xf>
    <xf numFmtId="0" fontId="4" fillId="11" borderId="12" xfId="0" applyFont="1" applyFill="1" applyBorder="1" applyAlignment="1" applyProtection="1">
      <alignment horizontal="center" vertical="center" wrapText="1"/>
    </xf>
    <xf numFmtId="0" fontId="4" fillId="11" borderId="12" xfId="0" applyFont="1" applyFill="1" applyBorder="1" applyAlignment="1" applyProtection="1">
      <alignment horizontal="left" vertical="center" wrapText="1"/>
    </xf>
    <xf numFmtId="0" fontId="4" fillId="11" borderId="8" xfId="0" applyFont="1" applyFill="1" applyBorder="1" applyAlignment="1" applyProtection="1">
      <alignment horizontal="left" vertical="center" wrapText="1"/>
    </xf>
    <xf numFmtId="0" fontId="4" fillId="11" borderId="28" xfId="0" applyFont="1" applyFill="1" applyBorder="1" applyAlignment="1" applyProtection="1">
      <alignment horizontal="left" vertical="center" wrapText="1"/>
    </xf>
    <xf numFmtId="4" fontId="4" fillId="11" borderId="8" xfId="0" applyNumberFormat="1" applyFont="1" applyFill="1" applyBorder="1" applyAlignment="1" applyProtection="1">
      <alignment horizontal="right" vertical="center"/>
    </xf>
    <xf numFmtId="0" fontId="4" fillId="11" borderId="8" xfId="0" applyFont="1" applyFill="1" applyBorder="1" applyAlignment="1" applyProtection="1">
      <alignment horizontal="center"/>
    </xf>
    <xf numFmtId="0" fontId="4" fillId="11" borderId="48" xfId="0" applyFont="1" applyFill="1" applyBorder="1" applyAlignment="1" applyProtection="1">
      <alignment horizontal="left" vertical="center" wrapText="1"/>
    </xf>
    <xf numFmtId="4" fontId="4" fillId="11" borderId="10" xfId="0" applyNumberFormat="1" applyFont="1" applyFill="1" applyBorder="1" applyAlignment="1" applyProtection="1">
      <alignment horizontal="right" vertical="center"/>
    </xf>
    <xf numFmtId="0" fontId="4" fillId="11" borderId="15" xfId="0" applyFont="1" applyFill="1" applyBorder="1" applyAlignment="1" applyProtection="1">
      <alignment horizontal="center" vertical="center" wrapText="1" shrinkToFit="1"/>
    </xf>
    <xf numFmtId="0" fontId="4" fillId="11" borderId="6" xfId="0" applyFont="1" applyFill="1" applyBorder="1" applyAlignment="1" applyProtection="1">
      <alignment horizontal="left" vertical="center" wrapText="1"/>
    </xf>
    <xf numFmtId="0" fontId="4" fillId="11" borderId="15" xfId="0" applyFont="1" applyFill="1" applyBorder="1" applyProtection="1"/>
    <xf numFmtId="0" fontId="4" fillId="11" borderId="8" xfId="0" applyFont="1" applyFill="1" applyBorder="1" applyProtection="1"/>
    <xf numFmtId="0" fontId="4" fillId="11" borderId="51" xfId="0" applyFont="1" applyFill="1" applyBorder="1" applyAlignment="1" applyProtection="1">
      <alignment horizontal="center"/>
    </xf>
    <xf numFmtId="0" fontId="4" fillId="11" borderId="12" xfId="0" applyFont="1" applyFill="1" applyBorder="1" applyProtection="1"/>
    <xf numFmtId="0" fontId="5" fillId="11" borderId="23" xfId="0" applyFont="1" applyFill="1" applyBorder="1" applyAlignment="1" applyProtection="1">
      <alignment horizontal="left" vertical="center"/>
    </xf>
    <xf numFmtId="2" fontId="4" fillId="11" borderId="36" xfId="0" applyNumberFormat="1" applyFont="1" applyFill="1" applyBorder="1" applyAlignment="1" applyProtection="1">
      <alignment horizontal="right" vertical="center"/>
    </xf>
    <xf numFmtId="4" fontId="5" fillId="11" borderId="36" xfId="0" applyNumberFormat="1" applyFont="1" applyFill="1" applyBorder="1" applyAlignment="1" applyProtection="1">
      <alignment horizontal="right" vertical="center"/>
    </xf>
    <xf numFmtId="4" fontId="5" fillId="11" borderId="36" xfId="0" applyNumberFormat="1" applyFont="1" applyFill="1" applyBorder="1" applyAlignment="1" applyProtection="1">
      <alignment vertical="center"/>
    </xf>
    <xf numFmtId="0" fontId="4" fillId="11" borderId="36" xfId="0" applyFont="1" applyFill="1" applyBorder="1" applyProtection="1"/>
    <xf numFmtId="0" fontId="4" fillId="11" borderId="36" xfId="0" applyFont="1" applyFill="1" applyBorder="1" applyAlignment="1" applyProtection="1">
      <alignment horizontal="center" vertical="center" wrapText="1"/>
    </xf>
    <xf numFmtId="0" fontId="5" fillId="11" borderId="36" xfId="0" applyFont="1" applyFill="1" applyBorder="1" applyAlignment="1" applyProtection="1">
      <alignment horizontal="center" vertical="center" wrapText="1"/>
    </xf>
    <xf numFmtId="4" fontId="4" fillId="12" borderId="6" xfId="0" applyNumberFormat="1" applyFont="1" applyFill="1" applyBorder="1" applyAlignment="1" applyProtection="1">
      <alignment horizontal="right" vertical="center"/>
    </xf>
    <xf numFmtId="0" fontId="4" fillId="12" borderId="6" xfId="0" applyFont="1" applyFill="1" applyBorder="1" applyAlignment="1" applyProtection="1">
      <alignment horizontal="left" vertical="center" wrapText="1"/>
    </xf>
    <xf numFmtId="4" fontId="4" fillId="12" borderId="12" xfId="0" applyNumberFormat="1" applyFont="1" applyFill="1" applyBorder="1" applyAlignment="1" applyProtection="1">
      <alignment horizontal="right" vertical="center"/>
    </xf>
    <xf numFmtId="0" fontId="4" fillId="12" borderId="8" xfId="0" applyFont="1" applyFill="1" applyBorder="1" applyAlignment="1" applyProtection="1">
      <alignment wrapText="1" shrinkToFit="1"/>
    </xf>
    <xf numFmtId="0" fontId="4" fillId="12" borderId="8" xfId="0" applyFont="1" applyFill="1" applyBorder="1" applyAlignment="1" applyProtection="1">
      <alignment horizontal="left" vertical="center" wrapText="1"/>
    </xf>
    <xf numFmtId="0" fontId="4" fillId="12" borderId="48" xfId="0" applyFont="1" applyFill="1" applyBorder="1" applyAlignment="1" applyProtection="1">
      <alignment horizontal="left" vertical="center" wrapText="1"/>
    </xf>
    <xf numFmtId="0" fontId="4" fillId="12" borderId="6" xfId="0" applyFont="1" applyFill="1" applyBorder="1" applyAlignment="1" applyProtection="1">
      <alignment horizontal="center"/>
    </xf>
    <xf numFmtId="0" fontId="4" fillId="12" borderId="6" xfId="0" applyFont="1" applyFill="1" applyBorder="1" applyAlignment="1" applyProtection="1">
      <alignment wrapText="1" shrinkToFit="1"/>
    </xf>
    <xf numFmtId="0" fontId="4" fillId="12" borderId="6" xfId="0" applyFont="1" applyFill="1" applyBorder="1" applyProtection="1"/>
    <xf numFmtId="0" fontId="4" fillId="12" borderId="12" xfId="0" applyFont="1" applyFill="1" applyBorder="1" applyAlignment="1" applyProtection="1">
      <alignment horizontal="left" vertical="center" wrapText="1"/>
    </xf>
    <xf numFmtId="0" fontId="4" fillId="12" borderId="42" xfId="0" applyFont="1" applyFill="1" applyBorder="1" applyAlignment="1" applyProtection="1">
      <alignment horizontal="left"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4" fontId="4" fillId="12" borderId="8" xfId="0" applyNumberFormat="1" applyFont="1" applyFill="1" applyBorder="1" applyAlignment="1" applyProtection="1">
      <alignment horizontal="right" vertical="center"/>
    </xf>
    <xf numFmtId="0" fontId="4" fillId="12" borderId="8" xfId="0" applyFont="1" applyFill="1" applyBorder="1" applyProtection="1"/>
    <xf numFmtId="0" fontId="5" fillId="12" borderId="23" xfId="0" applyFont="1" applyFill="1" applyBorder="1" applyAlignment="1" applyProtection="1">
      <alignment horizontal="left" vertical="center"/>
    </xf>
    <xf numFmtId="2" fontId="4" fillId="12" borderId="36" xfId="0" applyNumberFormat="1" applyFont="1" applyFill="1" applyBorder="1" applyAlignment="1" applyProtection="1">
      <alignment horizontal="right" vertical="center"/>
    </xf>
    <xf numFmtId="4" fontId="5" fillId="12" borderId="36" xfId="0" applyNumberFormat="1" applyFont="1" applyFill="1" applyBorder="1" applyAlignment="1" applyProtection="1">
      <alignment horizontal="right" vertical="center"/>
    </xf>
    <xf numFmtId="4" fontId="5" fillId="12" borderId="36" xfId="0" applyNumberFormat="1" applyFont="1" applyFill="1" applyBorder="1" applyAlignment="1" applyProtection="1">
      <alignment vertical="center"/>
    </xf>
    <xf numFmtId="0" fontId="4" fillId="12" borderId="36" xfId="0" applyFont="1" applyFill="1" applyBorder="1" applyProtection="1"/>
    <xf numFmtId="0" fontId="4" fillId="12" borderId="36" xfId="0" applyFont="1" applyFill="1" applyBorder="1" applyAlignment="1" applyProtection="1">
      <alignment horizontal="center" vertical="center" wrapText="1"/>
    </xf>
    <xf numFmtId="0" fontId="5" fillId="12" borderId="36" xfId="0" applyFont="1" applyFill="1" applyBorder="1" applyAlignment="1" applyProtection="1">
      <alignment horizontal="center" vertical="center" wrapText="1"/>
    </xf>
    <xf numFmtId="4" fontId="4" fillId="8" borderId="6" xfId="0" applyNumberFormat="1" applyFont="1" applyFill="1" applyBorder="1" applyAlignment="1" applyProtection="1">
      <alignment horizontal="right" vertical="center"/>
    </xf>
    <xf numFmtId="0" fontId="4" fillId="8" borderId="6" xfId="0" applyFont="1" applyFill="1" applyBorder="1" applyAlignment="1" applyProtection="1">
      <alignment horizontal="center" vertical="center" wrapText="1"/>
    </xf>
    <xf numFmtId="0" fontId="4" fillId="8" borderId="6" xfId="0" applyFont="1" applyFill="1" applyBorder="1" applyAlignment="1" applyProtection="1">
      <alignment horizontal="left" vertical="center" wrapText="1"/>
    </xf>
    <xf numFmtId="0" fontId="4" fillId="8" borderId="8" xfId="0" applyFont="1" applyFill="1" applyBorder="1" applyAlignment="1" applyProtection="1">
      <alignment horizontal="left" vertical="center" wrapText="1"/>
    </xf>
    <xf numFmtId="0" fontId="4" fillId="8" borderId="28" xfId="0" applyFont="1" applyFill="1" applyBorder="1" applyAlignment="1" applyProtection="1">
      <alignment horizontal="left" vertical="center" wrapText="1"/>
    </xf>
    <xf numFmtId="4" fontId="4" fillId="8" borderId="8" xfId="0" applyNumberFormat="1" applyFont="1" applyFill="1" applyBorder="1" applyAlignment="1" applyProtection="1">
      <alignment horizontal="right" vertical="center"/>
    </xf>
    <xf numFmtId="0" fontId="4" fillId="8" borderId="8" xfId="0" applyFont="1" applyFill="1" applyBorder="1" applyAlignment="1" applyProtection="1">
      <alignment wrapText="1" shrinkToFit="1"/>
    </xf>
    <xf numFmtId="0" fontId="4" fillId="8" borderId="8" xfId="0" applyFont="1" applyFill="1" applyBorder="1" applyAlignment="1" applyProtection="1">
      <alignment horizontal="center"/>
    </xf>
    <xf numFmtId="0" fontId="4" fillId="8" borderId="48" xfId="0" applyFont="1" applyFill="1" applyBorder="1" applyAlignment="1" applyProtection="1">
      <alignment horizontal="left" vertical="center" wrapText="1"/>
    </xf>
    <xf numFmtId="4" fontId="4" fillId="8" borderId="10" xfId="0" applyNumberFormat="1" applyFont="1" applyFill="1" applyBorder="1" applyAlignment="1" applyProtection="1">
      <alignment horizontal="right" vertical="center"/>
    </xf>
    <xf numFmtId="0" fontId="4" fillId="8" borderId="15" xfId="0" applyFont="1" applyFill="1" applyBorder="1" applyAlignment="1" applyProtection="1">
      <alignment horizontal="center" vertical="center" wrapText="1" shrinkToFit="1"/>
    </xf>
    <xf numFmtId="0" fontId="4" fillId="8" borderId="15" xfId="0" applyFont="1" applyFill="1" applyBorder="1" applyProtection="1"/>
    <xf numFmtId="0" fontId="4" fillId="8" borderId="8" xfId="0" applyFont="1" applyFill="1" applyBorder="1" applyProtection="1"/>
    <xf numFmtId="0" fontId="4" fillId="8" borderId="17" xfId="0" applyFont="1" applyFill="1" applyBorder="1" applyAlignment="1" applyProtection="1">
      <alignment horizontal="center" vertical="center"/>
    </xf>
    <xf numFmtId="0" fontId="4" fillId="8" borderId="10" xfId="0" applyFont="1" applyFill="1" applyBorder="1" applyAlignment="1" applyProtection="1">
      <alignment wrapText="1" shrinkToFit="1"/>
    </xf>
    <xf numFmtId="0" fontId="5" fillId="8" borderId="23" xfId="0" applyFont="1" applyFill="1" applyBorder="1" applyAlignment="1" applyProtection="1">
      <alignment horizontal="left" vertical="center"/>
    </xf>
    <xf numFmtId="2" fontId="4" fillId="8" borderId="36" xfId="0" applyNumberFormat="1" applyFont="1" applyFill="1" applyBorder="1" applyAlignment="1" applyProtection="1">
      <alignment horizontal="center" vertical="center"/>
    </xf>
    <xf numFmtId="4" fontId="5" fillId="8" borderId="36" xfId="0" applyNumberFormat="1" applyFont="1" applyFill="1" applyBorder="1" applyAlignment="1" applyProtection="1">
      <alignment horizontal="right" vertical="center"/>
    </xf>
    <xf numFmtId="4" fontId="5" fillId="8" borderId="36" xfId="0" applyNumberFormat="1" applyFont="1" applyFill="1" applyBorder="1" applyAlignment="1" applyProtection="1">
      <alignment vertical="center"/>
    </xf>
    <xf numFmtId="0" fontId="4" fillId="8" borderId="36" xfId="0" applyFont="1" applyFill="1" applyBorder="1" applyProtection="1"/>
    <xf numFmtId="0" fontId="4" fillId="8" borderId="36" xfId="0" applyFont="1" applyFill="1" applyBorder="1" applyAlignment="1" applyProtection="1">
      <alignment horizontal="center" vertical="center" wrapText="1"/>
    </xf>
    <xf numFmtId="0" fontId="5" fillId="8" borderId="3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4" fontId="4" fillId="13" borderId="6" xfId="0" applyNumberFormat="1" applyFont="1" applyFill="1" applyBorder="1" applyAlignment="1" applyProtection="1">
      <alignment horizontal="right" vertical="center"/>
    </xf>
    <xf numFmtId="0" fontId="4" fillId="13" borderId="12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left" vertical="center" wrapText="1"/>
    </xf>
    <xf numFmtId="0" fontId="4" fillId="13" borderId="8" xfId="0" applyFont="1" applyFill="1" applyBorder="1" applyAlignment="1" applyProtection="1">
      <alignment horizontal="left" vertical="center" wrapText="1"/>
    </xf>
    <xf numFmtId="0" fontId="4" fillId="13" borderId="28" xfId="0" applyFont="1" applyFill="1" applyBorder="1" applyAlignment="1" applyProtection="1">
      <alignment horizontal="left" vertical="center" wrapText="1"/>
    </xf>
    <xf numFmtId="4" fontId="4" fillId="13" borderId="8" xfId="0" applyNumberFormat="1" applyFont="1" applyFill="1" applyBorder="1" applyAlignment="1" applyProtection="1">
      <alignment horizontal="right" vertical="center"/>
    </xf>
    <xf numFmtId="0" fontId="4" fillId="13" borderId="6" xfId="0" applyFont="1" applyFill="1" applyBorder="1" applyAlignment="1" applyProtection="1">
      <alignment horizontal="left" vertical="center" wrapText="1"/>
    </xf>
    <xf numFmtId="0" fontId="4" fillId="13" borderId="10" xfId="0" applyFont="1" applyFill="1" applyBorder="1" applyAlignment="1" applyProtection="1">
      <alignment vertical="center" wrapText="1" shrinkToFit="1"/>
    </xf>
    <xf numFmtId="0" fontId="4" fillId="13" borderId="8" xfId="0" applyFont="1" applyFill="1" applyBorder="1" applyAlignment="1" applyProtection="1">
      <alignment horizontal="center"/>
    </xf>
    <xf numFmtId="0" fontId="4" fillId="13" borderId="48" xfId="0" applyFont="1" applyFill="1" applyBorder="1" applyAlignment="1" applyProtection="1">
      <alignment horizontal="left" vertical="center" wrapText="1"/>
    </xf>
    <xf numFmtId="4" fontId="4" fillId="13" borderId="10" xfId="0" applyNumberFormat="1" applyFont="1" applyFill="1" applyBorder="1" applyAlignment="1" applyProtection="1">
      <alignment horizontal="right" vertical="center"/>
    </xf>
    <xf numFmtId="0" fontId="4" fillId="13" borderId="15" xfId="0" applyFont="1" applyFill="1" applyBorder="1" applyAlignment="1" applyProtection="1">
      <alignment horizontal="center" vertical="center" wrapText="1" shrinkToFit="1"/>
    </xf>
    <xf numFmtId="0" fontId="4" fillId="13" borderId="15" xfId="0" applyFont="1" applyFill="1" applyBorder="1" applyProtection="1"/>
    <xf numFmtId="0" fontId="4" fillId="13" borderId="8" xfId="0" applyFont="1" applyFill="1" applyBorder="1" applyProtection="1"/>
    <xf numFmtId="4" fontId="4" fillId="13" borderId="46" xfId="0" applyNumberFormat="1" applyFont="1" applyFill="1" applyBorder="1" applyAlignment="1" applyProtection="1">
      <alignment horizontal="right" vertical="center"/>
    </xf>
    <xf numFmtId="0" fontId="4" fillId="13" borderId="51" xfId="0" applyFont="1" applyFill="1" applyBorder="1" applyAlignment="1" applyProtection="1">
      <alignment horizontal="center"/>
    </xf>
    <xf numFmtId="0" fontId="4" fillId="13" borderId="12" xfId="0" applyFont="1" applyFill="1" applyBorder="1" applyProtection="1"/>
    <xf numFmtId="0" fontId="5" fillId="13" borderId="23" xfId="0" applyFont="1" applyFill="1" applyBorder="1" applyAlignment="1" applyProtection="1">
      <alignment horizontal="left" vertical="center"/>
    </xf>
    <xf numFmtId="2" fontId="4" fillId="13" borderId="36" xfId="0" applyNumberFormat="1" applyFont="1" applyFill="1" applyBorder="1" applyAlignment="1" applyProtection="1">
      <alignment horizontal="right" vertical="center"/>
    </xf>
    <xf numFmtId="4" fontId="5" fillId="13" borderId="36" xfId="0" applyNumberFormat="1" applyFont="1" applyFill="1" applyBorder="1" applyAlignment="1" applyProtection="1">
      <alignment horizontal="right" vertical="center"/>
    </xf>
    <xf numFmtId="4" fontId="5" fillId="13" borderId="36" xfId="0" applyNumberFormat="1" applyFont="1" applyFill="1" applyBorder="1" applyAlignment="1" applyProtection="1">
      <alignment vertical="center"/>
    </xf>
    <xf numFmtId="0" fontId="4" fillId="13" borderId="36" xfId="0" applyFont="1" applyFill="1" applyBorder="1" applyProtection="1"/>
    <xf numFmtId="0" fontId="4" fillId="13" borderId="36" xfId="0" applyFont="1" applyFill="1" applyBorder="1" applyAlignment="1" applyProtection="1">
      <alignment horizontal="center" vertical="center" wrapText="1"/>
    </xf>
    <xf numFmtId="0" fontId="5" fillId="13" borderId="3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19" borderId="39" xfId="0" applyFont="1" applyFill="1" applyBorder="1" applyAlignment="1" applyProtection="1">
      <alignment horizontal="center" vertical="center" wrapText="1"/>
    </xf>
    <xf numFmtId="4" fontId="4" fillId="19" borderId="31" xfId="0" applyNumberFormat="1" applyFont="1" applyFill="1" applyBorder="1" applyAlignment="1" applyProtection="1">
      <alignment horizontal="right" vertical="center"/>
    </xf>
    <xf numFmtId="0" fontId="4" fillId="19" borderId="31" xfId="0" applyFont="1" applyFill="1" applyBorder="1" applyAlignment="1" applyProtection="1">
      <alignment horizontal="left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4" fontId="4" fillId="7" borderId="6" xfId="0" applyNumberFormat="1" applyFont="1" applyFill="1" applyBorder="1" applyAlignment="1" applyProtection="1">
      <alignment horizontal="center" vertical="center"/>
    </xf>
    <xf numFmtId="0" fontId="5" fillId="7" borderId="23" xfId="0" applyFont="1" applyFill="1" applyBorder="1" applyAlignment="1" applyProtection="1">
      <alignment horizontal="left" vertical="center"/>
    </xf>
    <xf numFmtId="2" fontId="4" fillId="7" borderId="36" xfId="0" applyNumberFormat="1" applyFont="1" applyFill="1" applyBorder="1" applyAlignment="1" applyProtection="1">
      <alignment horizontal="center" vertical="center"/>
    </xf>
    <xf numFmtId="4" fontId="5" fillId="7" borderId="36" xfId="0" applyNumberFormat="1" applyFont="1" applyFill="1" applyBorder="1" applyAlignment="1" applyProtection="1">
      <alignment horizontal="right" vertical="center"/>
    </xf>
    <xf numFmtId="4" fontId="5" fillId="7" borderId="36" xfId="0" applyNumberFormat="1" applyFont="1" applyFill="1" applyBorder="1" applyAlignment="1" applyProtection="1">
      <alignment vertical="center"/>
    </xf>
    <xf numFmtId="0" fontId="4" fillId="7" borderId="36" xfId="0" applyFont="1" applyFill="1" applyBorder="1" applyProtection="1"/>
    <xf numFmtId="0" fontId="4" fillId="7" borderId="36" xfId="0" applyFont="1" applyFill="1" applyBorder="1" applyAlignment="1" applyProtection="1">
      <alignment horizontal="center" vertical="center" wrapText="1"/>
    </xf>
    <xf numFmtId="0" fontId="5" fillId="7" borderId="36" xfId="0" applyFont="1" applyFill="1" applyBorder="1" applyAlignment="1" applyProtection="1">
      <alignment horizontal="center" vertical="center" wrapText="1"/>
    </xf>
    <xf numFmtId="4" fontId="4" fillId="5" borderId="6" xfId="0" applyNumberFormat="1" applyFont="1" applyFill="1" applyBorder="1" applyAlignment="1" applyProtection="1">
      <alignment horizontal="center" vertical="center"/>
    </xf>
    <xf numFmtId="2" fontId="4" fillId="5" borderId="36" xfId="0" applyNumberFormat="1" applyFont="1" applyFill="1" applyBorder="1" applyAlignment="1" applyProtection="1">
      <alignment horizontal="center" vertical="center"/>
    </xf>
    <xf numFmtId="4" fontId="4" fillId="4" borderId="6" xfId="0" applyNumberFormat="1" applyFont="1" applyFill="1" applyBorder="1" applyAlignment="1" applyProtection="1">
      <alignment horizontal="right" vertical="center"/>
    </xf>
    <xf numFmtId="4" fontId="4" fillId="4" borderId="6" xfId="0" applyNumberFormat="1" applyFont="1" applyFill="1" applyBorder="1" applyAlignment="1" applyProtection="1">
      <alignment horizontal="center" vertical="center"/>
    </xf>
    <xf numFmtId="2" fontId="4" fillId="4" borderId="36" xfId="0" applyNumberFormat="1" applyFont="1" applyFill="1" applyBorder="1" applyAlignment="1" applyProtection="1">
      <alignment horizontal="center" vertical="center"/>
    </xf>
    <xf numFmtId="0" fontId="4" fillId="11" borderId="6" xfId="0" applyFont="1" applyFill="1" applyBorder="1" applyAlignment="1" applyProtection="1">
      <alignment horizontal="center" vertical="center" wrapText="1"/>
    </xf>
    <xf numFmtId="4" fontId="4" fillId="6" borderId="6" xfId="0" applyNumberFormat="1" applyFont="1" applyFill="1" applyBorder="1" applyAlignment="1" applyProtection="1">
      <alignment horizontal="center" vertical="center"/>
    </xf>
    <xf numFmtId="2" fontId="4" fillId="11" borderId="36" xfId="0" applyNumberFormat="1" applyFont="1" applyFill="1" applyBorder="1" applyAlignment="1" applyProtection="1">
      <alignment horizontal="center" vertical="center"/>
    </xf>
    <xf numFmtId="4" fontId="4" fillId="10" borderId="6" xfId="0" applyNumberFormat="1" applyFont="1" applyFill="1" applyBorder="1" applyAlignment="1" applyProtection="1">
      <alignment horizontal="right" vertical="center"/>
    </xf>
    <xf numFmtId="0" fontId="4" fillId="10" borderId="6" xfId="0" applyFont="1" applyFill="1" applyBorder="1" applyAlignment="1" applyProtection="1">
      <alignment horizontal="center" vertical="center" wrapText="1"/>
    </xf>
    <xf numFmtId="4" fontId="4" fillId="10" borderId="6" xfId="0" applyNumberFormat="1" applyFont="1" applyFill="1" applyBorder="1" applyAlignment="1" applyProtection="1">
      <alignment horizontal="center" vertical="center"/>
    </xf>
    <xf numFmtId="2" fontId="4" fillId="10" borderId="36" xfId="0" applyNumberFormat="1" applyFont="1" applyFill="1" applyBorder="1" applyAlignment="1" applyProtection="1">
      <alignment horizontal="center" vertical="center"/>
    </xf>
    <xf numFmtId="4" fontId="4" fillId="6" borderId="25" xfId="0" applyNumberFormat="1" applyFont="1" applyFill="1" applyBorder="1" applyAlignment="1" applyProtection="1">
      <alignment horizontal="right" vertical="center"/>
    </xf>
    <xf numFmtId="4" fontId="4" fillId="17" borderId="6" xfId="0" applyNumberFormat="1" applyFont="1" applyFill="1" applyBorder="1" applyAlignment="1" applyProtection="1">
      <alignment horizontal="center" vertical="center"/>
    </xf>
    <xf numFmtId="0" fontId="4" fillId="17" borderId="6" xfId="0" applyFont="1" applyFill="1" applyBorder="1" applyAlignment="1" applyProtection="1">
      <alignment horizontal="center" vertical="center" wrapText="1"/>
    </xf>
    <xf numFmtId="0" fontId="4" fillId="17" borderId="6" xfId="0" applyFont="1" applyFill="1" applyBorder="1" applyAlignment="1" applyProtection="1">
      <alignment horizontal="left" vertical="center" wrapText="1"/>
    </xf>
    <xf numFmtId="0" fontId="4" fillId="17" borderId="12" xfId="0" applyFont="1" applyFill="1" applyBorder="1" applyAlignment="1" applyProtection="1">
      <alignment horizontal="left" vertical="center" wrapText="1"/>
    </xf>
    <xf numFmtId="0" fontId="4" fillId="17" borderId="8" xfId="0" applyFont="1" applyFill="1" applyBorder="1" applyAlignment="1" applyProtection="1">
      <alignment horizontal="left" vertical="center" wrapText="1"/>
    </xf>
    <xf numFmtId="0" fontId="5" fillId="17" borderId="59" xfId="0" applyFont="1" applyFill="1" applyBorder="1" applyAlignment="1" applyProtection="1">
      <alignment horizontal="left" vertical="center"/>
    </xf>
    <xf numFmtId="2" fontId="4" fillId="17" borderId="60" xfId="0" applyNumberFormat="1" applyFont="1" applyFill="1" applyBorder="1" applyAlignment="1" applyProtection="1">
      <alignment horizontal="center" vertical="center"/>
    </xf>
    <xf numFmtId="4" fontId="5" fillId="17" borderId="60" xfId="0" applyNumberFormat="1" applyFont="1" applyFill="1" applyBorder="1" applyAlignment="1" applyProtection="1">
      <alignment horizontal="right" vertical="center"/>
    </xf>
    <xf numFmtId="4" fontId="5" fillId="17" borderId="60" xfId="0" applyNumberFormat="1" applyFont="1" applyFill="1" applyBorder="1" applyAlignment="1" applyProtection="1">
      <alignment vertical="center"/>
    </xf>
    <xf numFmtId="0" fontId="4" fillId="17" borderId="60" xfId="0" applyFont="1" applyFill="1" applyBorder="1" applyProtection="1"/>
    <xf numFmtId="0" fontId="4" fillId="17" borderId="60" xfId="0" applyFont="1" applyFill="1" applyBorder="1" applyAlignment="1" applyProtection="1">
      <alignment horizontal="center" vertical="center" wrapText="1"/>
    </xf>
    <xf numFmtId="0" fontId="5" fillId="17" borderId="60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4" fontId="4" fillId="18" borderId="6" xfId="0" applyNumberFormat="1" applyFont="1" applyFill="1" applyBorder="1" applyAlignment="1" applyProtection="1">
      <alignment horizontal="right" vertical="center"/>
    </xf>
    <xf numFmtId="4" fontId="4" fillId="18" borderId="6" xfId="0" applyNumberFormat="1" applyFont="1" applyFill="1" applyBorder="1" applyAlignment="1" applyProtection="1">
      <alignment horizontal="center" vertical="center" wrapText="1"/>
    </xf>
    <xf numFmtId="0" fontId="4" fillId="18" borderId="6" xfId="0" applyFont="1" applyFill="1" applyBorder="1" applyAlignment="1" applyProtection="1">
      <alignment horizontal="center" vertical="center" wrapText="1"/>
    </xf>
    <xf numFmtId="0" fontId="4" fillId="18" borderId="6" xfId="0" applyFont="1" applyFill="1" applyBorder="1" applyAlignment="1" applyProtection="1">
      <alignment horizontal="left" vertical="center" wrapText="1"/>
    </xf>
    <xf numFmtId="4" fontId="4" fillId="18" borderId="12" xfId="0" applyNumberFormat="1" applyFont="1" applyFill="1" applyBorder="1" applyAlignment="1" applyProtection="1">
      <alignment horizontal="right" vertical="center"/>
    </xf>
    <xf numFmtId="4" fontId="4" fillId="18" borderId="12" xfId="0" applyNumberFormat="1" applyFont="1" applyFill="1" applyBorder="1" applyAlignment="1" applyProtection="1">
      <alignment horizontal="center" vertical="center"/>
    </xf>
    <xf numFmtId="0" fontId="4" fillId="18" borderId="12" xfId="0" applyFont="1" applyFill="1" applyBorder="1" applyAlignment="1" applyProtection="1">
      <alignment horizontal="center" vertical="center" wrapText="1"/>
    </xf>
    <xf numFmtId="0" fontId="4" fillId="18" borderId="12" xfId="0" applyFont="1" applyFill="1" applyBorder="1" applyAlignment="1" applyProtection="1">
      <alignment horizontal="left" vertical="center" wrapText="1"/>
    </xf>
    <xf numFmtId="0" fontId="4" fillId="18" borderId="8" xfId="0" applyFont="1" applyFill="1" applyBorder="1" applyAlignment="1" applyProtection="1">
      <alignment wrapText="1" shrinkToFit="1"/>
    </xf>
    <xf numFmtId="0" fontId="5" fillId="18" borderId="23" xfId="0" applyFont="1" applyFill="1" applyBorder="1" applyAlignment="1" applyProtection="1">
      <alignment horizontal="left" vertical="center"/>
    </xf>
    <xf numFmtId="2" fontId="4" fillId="18" borderId="36" xfId="0" applyNumberFormat="1" applyFont="1" applyFill="1" applyBorder="1" applyAlignment="1" applyProtection="1">
      <alignment horizontal="center" vertical="center"/>
    </xf>
    <xf numFmtId="4" fontId="5" fillId="18" borderId="36" xfId="0" applyNumberFormat="1" applyFont="1" applyFill="1" applyBorder="1" applyAlignment="1" applyProtection="1">
      <alignment horizontal="right" vertical="center"/>
    </xf>
    <xf numFmtId="0" fontId="4" fillId="18" borderId="36" xfId="0" applyFont="1" applyFill="1" applyBorder="1" applyAlignment="1" applyProtection="1">
      <alignment horizontal="center"/>
    </xf>
    <xf numFmtId="0" fontId="4" fillId="18" borderId="36" xfId="0" applyFont="1" applyFill="1" applyBorder="1" applyProtection="1"/>
    <xf numFmtId="0" fontId="4" fillId="18" borderId="36" xfId="0" applyFont="1" applyFill="1" applyBorder="1" applyAlignment="1" applyProtection="1">
      <alignment horizontal="center" vertical="center" wrapText="1"/>
    </xf>
    <xf numFmtId="0" fontId="5" fillId="18" borderId="36" xfId="0" applyFont="1" applyFill="1" applyBorder="1" applyAlignment="1" applyProtection="1">
      <alignment horizontal="center" vertical="center" wrapText="1"/>
    </xf>
    <xf numFmtId="0" fontId="5" fillId="20" borderId="39" xfId="0" applyFont="1" applyFill="1" applyBorder="1" applyAlignment="1" applyProtection="1">
      <alignment horizontal="center" vertical="center" wrapText="1"/>
    </xf>
    <xf numFmtId="4" fontId="4" fillId="20" borderId="31" xfId="0" applyNumberFormat="1" applyFont="1" applyFill="1" applyBorder="1" applyAlignment="1" applyProtection="1">
      <alignment horizontal="right" vertical="center"/>
    </xf>
    <xf numFmtId="4" fontId="4" fillId="20" borderId="31" xfId="0" applyNumberFormat="1" applyFont="1" applyFill="1" applyBorder="1" applyAlignment="1" applyProtection="1">
      <alignment horizontal="center" vertical="center" wrapText="1"/>
    </xf>
    <xf numFmtId="0" fontId="4" fillId="20" borderId="31" xfId="0" applyFont="1" applyFill="1" applyBorder="1" applyAlignment="1" applyProtection="1">
      <alignment horizontal="center" vertical="center" wrapText="1"/>
    </xf>
    <xf numFmtId="0" fontId="4" fillId="20" borderId="31" xfId="0" applyFont="1" applyFill="1" applyBorder="1" applyAlignment="1" applyProtection="1">
      <alignment horizontal="left" vertical="center" wrapText="1"/>
    </xf>
    <xf numFmtId="4" fontId="4" fillId="6" borderId="6" xfId="0" applyNumberFormat="1" applyFont="1" applyFill="1" applyBorder="1" applyAlignment="1" applyProtection="1">
      <alignment horizontal="right" vertical="center"/>
    </xf>
    <xf numFmtId="0" fontId="4" fillId="21" borderId="6" xfId="0" applyFont="1" applyFill="1" applyBorder="1" applyAlignment="1" applyProtection="1">
      <alignment horizontal="center" vertical="center" wrapText="1"/>
    </xf>
    <xf numFmtId="0" fontId="4" fillId="21" borderId="15" xfId="0" applyFont="1" applyFill="1" applyBorder="1" applyAlignment="1" applyProtection="1">
      <alignment horizontal="left" vertical="center" wrapText="1"/>
    </xf>
    <xf numFmtId="4" fontId="4" fillId="6" borderId="8" xfId="0" applyNumberFormat="1" applyFont="1" applyFill="1" applyBorder="1" applyAlignment="1" applyProtection="1">
      <alignment horizontal="right" vertical="center"/>
    </xf>
    <xf numFmtId="0" fontId="4" fillId="21" borderId="8" xfId="0" applyFont="1" applyFill="1" applyBorder="1" applyAlignment="1" applyProtection="1">
      <alignment horizontal="center" vertical="center" wrapText="1"/>
    </xf>
    <xf numFmtId="0" fontId="4" fillId="21" borderId="8" xfId="0" applyFont="1" applyFill="1" applyBorder="1" applyAlignment="1" applyProtection="1">
      <alignment horizontal="left" vertical="center" wrapText="1"/>
    </xf>
    <xf numFmtId="0" fontId="4" fillId="21" borderId="8" xfId="0" applyFont="1" applyFill="1" applyBorder="1" applyAlignment="1" applyProtection="1">
      <alignment horizontal="center" vertical="center"/>
    </xf>
    <xf numFmtId="0" fontId="4" fillId="21" borderId="8" xfId="0" applyFont="1" applyFill="1" applyBorder="1" applyAlignment="1" applyProtection="1">
      <alignment wrapText="1" shrinkToFit="1"/>
    </xf>
    <xf numFmtId="0" fontId="4" fillId="21" borderId="8" xfId="0" applyFont="1" applyFill="1" applyBorder="1" applyAlignment="1" applyProtection="1">
      <alignment horizontal="center"/>
    </xf>
    <xf numFmtId="0" fontId="4" fillId="21" borderId="8" xfId="0" applyFont="1" applyFill="1" applyBorder="1" applyProtection="1"/>
    <xf numFmtId="0" fontId="8" fillId="21" borderId="23" xfId="0" applyFont="1" applyFill="1" applyBorder="1" applyAlignment="1" applyProtection="1">
      <alignment horizontal="left" vertical="center"/>
    </xf>
    <xf numFmtId="2" fontId="9" fillId="21" borderId="36" xfId="0" applyNumberFormat="1" applyFont="1" applyFill="1" applyBorder="1" applyAlignment="1" applyProtection="1">
      <alignment horizontal="center" vertical="center"/>
    </xf>
    <xf numFmtId="0" fontId="9" fillId="21" borderId="36" xfId="0" applyFont="1" applyFill="1" applyBorder="1" applyAlignment="1" applyProtection="1">
      <alignment horizontal="center" vertical="center" wrapText="1"/>
    </xf>
    <xf numFmtId="0" fontId="9" fillId="21" borderId="36" xfId="0" applyFont="1" applyFill="1" applyBorder="1" applyProtection="1"/>
    <xf numFmtId="4" fontId="8" fillId="21" borderId="36" xfId="0" applyNumberFormat="1" applyFont="1" applyFill="1" applyBorder="1" applyAlignment="1" applyProtection="1">
      <alignment horizontal="right" vertical="center"/>
    </xf>
    <xf numFmtId="0" fontId="8" fillId="21" borderId="36" xfId="0" applyFont="1" applyFill="1" applyBorder="1" applyAlignment="1" applyProtection="1">
      <alignment horizontal="center" vertical="center" wrapText="1"/>
    </xf>
    <xf numFmtId="165" fontId="9" fillId="21" borderId="36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2" fontId="4" fillId="6" borderId="0" xfId="0" applyNumberFormat="1" applyFont="1" applyFill="1" applyBorder="1" applyAlignment="1" applyProtection="1">
      <alignment horizontal="left" vertical="center"/>
    </xf>
    <xf numFmtId="0" fontId="4" fillId="6" borderId="0" xfId="0" applyFont="1" applyFill="1" applyBorder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14" borderId="13" xfId="0" applyFont="1" applyFill="1" applyBorder="1" applyProtection="1"/>
    <xf numFmtId="0" fontId="4" fillId="14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Protection="1"/>
    <xf numFmtId="0" fontId="5" fillId="14" borderId="14" xfId="0" applyFont="1" applyFill="1" applyBorder="1" applyAlignment="1" applyProtection="1">
      <alignment vertical="center"/>
    </xf>
    <xf numFmtId="0" fontId="4" fillId="14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vertical="center"/>
    </xf>
    <xf numFmtId="0" fontId="5" fillId="14" borderId="16" xfId="0" applyFont="1" applyFill="1" applyBorder="1" applyAlignment="1" applyProtection="1">
      <alignment vertical="center" shrinkToFit="1"/>
    </xf>
    <xf numFmtId="0" fontId="4" fillId="14" borderId="10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vertical="center"/>
    </xf>
    <xf numFmtId="0" fontId="5" fillId="14" borderId="14" xfId="0" applyFont="1" applyFill="1" applyBorder="1" applyProtection="1"/>
    <xf numFmtId="0" fontId="4" fillId="0" borderId="8" xfId="0" applyFont="1" applyFill="1" applyBorder="1" applyProtection="1"/>
    <xf numFmtId="0" fontId="8" fillId="14" borderId="23" xfId="0" applyFont="1" applyFill="1" applyBorder="1" applyAlignment="1" applyProtection="1">
      <alignment horizontal="left" vertical="center"/>
    </xf>
    <xf numFmtId="2" fontId="9" fillId="14" borderId="36" xfId="0" applyNumberFormat="1" applyFont="1" applyFill="1" applyBorder="1" applyAlignment="1" applyProtection="1">
      <alignment horizontal="center" vertical="center"/>
    </xf>
    <xf numFmtId="0" fontId="9" fillId="14" borderId="36" xfId="0" applyFont="1" applyFill="1" applyBorder="1" applyProtection="1"/>
    <xf numFmtId="4" fontId="8" fillId="14" borderId="36" xfId="0" applyNumberFormat="1" applyFont="1" applyFill="1" applyBorder="1" applyAlignment="1" applyProtection="1">
      <alignment horizontal="right" vertical="center"/>
    </xf>
    <xf numFmtId="0" fontId="9" fillId="14" borderId="36" xfId="0" applyFont="1" applyFill="1" applyBorder="1" applyAlignment="1" applyProtection="1">
      <alignment horizontal="center" vertical="center" wrapText="1"/>
    </xf>
    <xf numFmtId="0" fontId="8" fillId="14" borderId="3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15" borderId="13" xfId="0" applyFont="1" applyFill="1" applyBorder="1" applyProtection="1"/>
    <xf numFmtId="0" fontId="4" fillId="15" borderId="6" xfId="0" applyFont="1" applyFill="1" applyBorder="1" applyAlignment="1" applyProtection="1">
      <alignment horizontal="center"/>
    </xf>
    <xf numFmtId="0" fontId="5" fillId="15" borderId="14" xfId="0" applyFont="1" applyFill="1" applyBorder="1" applyProtection="1"/>
    <xf numFmtId="0" fontId="4" fillId="15" borderId="8" xfId="0" applyFont="1" applyFill="1" applyBorder="1" applyAlignment="1" applyProtection="1">
      <alignment horizontal="center"/>
    </xf>
    <xf numFmtId="0" fontId="8" fillId="15" borderId="23" xfId="0" applyFont="1" applyFill="1" applyBorder="1" applyAlignment="1" applyProtection="1">
      <alignment horizontal="left" vertical="center"/>
    </xf>
    <xf numFmtId="2" fontId="9" fillId="15" borderId="36" xfId="0" applyNumberFormat="1" applyFont="1" applyFill="1" applyBorder="1" applyAlignment="1" applyProtection="1">
      <alignment horizontal="center" vertical="center"/>
    </xf>
    <xf numFmtId="0" fontId="9" fillId="15" borderId="36" xfId="0" applyFont="1" applyFill="1" applyBorder="1" applyProtection="1"/>
    <xf numFmtId="4" fontId="8" fillId="15" borderId="36" xfId="0" applyNumberFormat="1" applyFont="1" applyFill="1" applyBorder="1" applyAlignment="1" applyProtection="1">
      <alignment horizontal="right" vertical="center"/>
    </xf>
    <xf numFmtId="0" fontId="9" fillId="15" borderId="36" xfId="0" applyFont="1" applyFill="1" applyBorder="1" applyAlignment="1" applyProtection="1">
      <alignment horizontal="center" vertical="center" wrapText="1"/>
    </xf>
    <xf numFmtId="0" fontId="8" fillId="15" borderId="36" xfId="0" applyFont="1" applyFill="1" applyBorder="1" applyAlignment="1" applyProtection="1">
      <alignment horizontal="center" vertical="center" wrapText="1"/>
    </xf>
    <xf numFmtId="2" fontId="4" fillId="0" borderId="6" xfId="0" applyNumberFormat="1" applyFont="1" applyBorder="1" applyAlignment="1" applyProtection="1">
      <alignment horizontal="right" vertical="center" wrapText="1"/>
    </xf>
    <xf numFmtId="164" fontId="4" fillId="0" borderId="6" xfId="0" applyNumberFormat="1" applyFont="1" applyBorder="1" applyAlignment="1" applyProtection="1">
      <alignment horizontal="right" vertical="center"/>
    </xf>
    <xf numFmtId="164" fontId="4" fillId="0" borderId="7" xfId="0" applyNumberFormat="1" applyFont="1" applyBorder="1" applyAlignment="1" applyProtection="1">
      <alignment horizontal="right" vertical="center"/>
    </xf>
    <xf numFmtId="1" fontId="4" fillId="0" borderId="8" xfId="0" applyNumberFormat="1" applyFont="1" applyBorder="1" applyAlignment="1" applyProtection="1">
      <alignment horizontal="right" vertical="center" wrapText="1"/>
    </xf>
    <xf numFmtId="164" fontId="4" fillId="0" borderId="8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 applyAlignment="1" applyProtection="1">
      <alignment horizontal="right" vertical="center"/>
    </xf>
    <xf numFmtId="1" fontId="4" fillId="0" borderId="48" xfId="0" applyNumberFormat="1" applyFont="1" applyBorder="1" applyAlignment="1" applyProtection="1">
      <alignment horizontal="right" vertical="center" wrapText="1"/>
    </xf>
    <xf numFmtId="164" fontId="4" fillId="0" borderId="49" xfId="0" applyNumberFormat="1" applyFont="1" applyBorder="1" applyAlignment="1" applyProtection="1">
      <alignment horizontal="right" vertical="center"/>
    </xf>
    <xf numFmtId="2" fontId="4" fillId="0" borderId="8" xfId="0" applyNumberFormat="1" applyFont="1" applyBorder="1" applyAlignment="1" applyProtection="1">
      <alignment horizontal="right" vertical="center" wrapText="1"/>
    </xf>
    <xf numFmtId="2" fontId="4" fillId="0" borderId="12" xfId="0" applyNumberFormat="1" applyFont="1" applyBorder="1" applyAlignment="1" applyProtection="1">
      <alignment horizontal="right" vertical="center" wrapText="1"/>
    </xf>
    <xf numFmtId="164" fontId="4" fillId="0" borderId="12" xfId="0" applyNumberFormat="1" applyFont="1" applyBorder="1" applyAlignment="1" applyProtection="1">
      <alignment horizontal="right" vertical="center"/>
    </xf>
    <xf numFmtId="164" fontId="4" fillId="0" borderId="30" xfId="0" applyNumberFormat="1" applyFont="1" applyBorder="1" applyAlignment="1" applyProtection="1">
      <alignment horizontal="right" vertical="center"/>
    </xf>
    <xf numFmtId="2" fontId="4" fillId="5" borderId="36" xfId="0" applyNumberFormat="1" applyFont="1" applyFill="1" applyBorder="1" applyAlignment="1" applyProtection="1">
      <alignment horizontal="right" vertical="center" wrapText="1"/>
    </xf>
    <xf numFmtId="164" fontId="5" fillId="5" borderId="36" xfId="0" applyNumberFormat="1" applyFont="1" applyFill="1" applyBorder="1" applyAlignment="1" applyProtection="1">
      <alignment horizontal="right" vertical="center"/>
    </xf>
    <xf numFmtId="164" fontId="5" fillId="5" borderId="41" xfId="0" applyNumberFormat="1" applyFont="1" applyFill="1" applyBorder="1" applyAlignment="1" applyProtection="1">
      <alignment horizontal="right" vertical="center"/>
    </xf>
    <xf numFmtId="2" fontId="4" fillId="4" borderId="36" xfId="0" applyNumberFormat="1" applyFont="1" applyFill="1" applyBorder="1" applyAlignment="1" applyProtection="1">
      <alignment horizontal="right" vertical="center" wrapText="1"/>
    </xf>
    <xf numFmtId="164" fontId="5" fillId="4" borderId="36" xfId="0" applyNumberFormat="1" applyFont="1" applyFill="1" applyBorder="1" applyAlignment="1" applyProtection="1">
      <alignment horizontal="right" vertical="center"/>
    </xf>
    <xf numFmtId="164" fontId="5" fillId="4" borderId="41" xfId="0" applyNumberFormat="1" applyFont="1" applyFill="1" applyBorder="1" applyAlignment="1" applyProtection="1">
      <alignment horizontal="right" vertical="center"/>
    </xf>
    <xf numFmtId="2" fontId="4" fillId="7" borderId="60" xfId="0" applyNumberFormat="1" applyFont="1" applyFill="1" applyBorder="1" applyAlignment="1" applyProtection="1">
      <alignment horizontal="right" vertical="center" wrapText="1"/>
    </xf>
    <xf numFmtId="164" fontId="5" fillId="7" borderId="60" xfId="0" applyNumberFormat="1" applyFont="1" applyFill="1" applyBorder="1" applyAlignment="1" applyProtection="1">
      <alignment horizontal="right" vertical="center"/>
    </xf>
    <xf numFmtId="164" fontId="5" fillId="7" borderId="49" xfId="0" applyNumberFormat="1" applyFont="1" applyFill="1" applyBorder="1" applyAlignment="1" applyProtection="1">
      <alignment horizontal="right" vertical="center"/>
    </xf>
    <xf numFmtId="2" fontId="4" fillId="9" borderId="60" xfId="0" applyNumberFormat="1" applyFont="1" applyFill="1" applyBorder="1" applyAlignment="1" applyProtection="1">
      <alignment horizontal="right" vertical="center" wrapText="1"/>
    </xf>
    <xf numFmtId="164" fontId="5" fillId="9" borderId="60" xfId="0" applyNumberFormat="1" applyFont="1" applyFill="1" applyBorder="1" applyAlignment="1" applyProtection="1">
      <alignment horizontal="right" vertical="center"/>
    </xf>
    <xf numFmtId="164" fontId="5" fillId="9" borderId="49" xfId="0" applyNumberFormat="1" applyFont="1" applyFill="1" applyBorder="1" applyAlignment="1" applyProtection="1">
      <alignment horizontal="right" vertical="center"/>
    </xf>
    <xf numFmtId="2" fontId="4" fillId="10" borderId="36" xfId="0" applyNumberFormat="1" applyFont="1" applyFill="1" applyBorder="1" applyAlignment="1" applyProtection="1">
      <alignment horizontal="right" vertical="center" wrapText="1"/>
    </xf>
    <xf numFmtId="164" fontId="5" fillId="10" borderId="36" xfId="0" applyNumberFormat="1" applyFont="1" applyFill="1" applyBorder="1" applyAlignment="1" applyProtection="1">
      <alignment horizontal="right" vertical="center"/>
    </xf>
    <xf numFmtId="164" fontId="5" fillId="10" borderId="41" xfId="0" applyNumberFormat="1" applyFont="1" applyFill="1" applyBorder="1" applyAlignment="1" applyProtection="1">
      <alignment horizontal="right" vertical="center"/>
    </xf>
    <xf numFmtId="2" fontId="4" fillId="11" borderId="36" xfId="0" applyNumberFormat="1" applyFont="1" applyFill="1" applyBorder="1" applyAlignment="1" applyProtection="1">
      <alignment horizontal="right" vertical="center" wrapText="1"/>
    </xf>
    <xf numFmtId="164" fontId="5" fillId="11" borderId="36" xfId="0" applyNumberFormat="1" applyFont="1" applyFill="1" applyBorder="1" applyAlignment="1" applyProtection="1">
      <alignment horizontal="right" vertical="center"/>
    </xf>
    <xf numFmtId="164" fontId="5" fillId="11" borderId="41" xfId="0" applyNumberFormat="1" applyFont="1" applyFill="1" applyBorder="1" applyAlignment="1" applyProtection="1">
      <alignment horizontal="right" vertical="center"/>
    </xf>
    <xf numFmtId="1" fontId="4" fillId="0" borderId="12" xfId="0" applyNumberFormat="1" applyFont="1" applyBorder="1" applyAlignment="1" applyProtection="1">
      <alignment horizontal="right" vertical="center" wrapText="1"/>
    </xf>
    <xf numFmtId="1" fontId="4" fillId="0" borderId="42" xfId="0" applyNumberFormat="1" applyFont="1" applyBorder="1" applyAlignment="1" applyProtection="1">
      <alignment horizontal="right" vertical="center" wrapText="1"/>
    </xf>
    <xf numFmtId="164" fontId="4" fillId="0" borderId="43" xfId="0" applyNumberFormat="1" applyFont="1" applyBorder="1" applyAlignment="1" applyProtection="1">
      <alignment horizontal="right" vertical="center"/>
    </xf>
    <xf numFmtId="2" fontId="4" fillId="12" borderId="36" xfId="0" applyNumberFormat="1" applyFont="1" applyFill="1" applyBorder="1" applyAlignment="1" applyProtection="1">
      <alignment horizontal="right" vertical="center" wrapText="1"/>
    </xf>
    <xf numFmtId="164" fontId="5" fillId="12" borderId="36" xfId="0" applyNumberFormat="1" applyFont="1" applyFill="1" applyBorder="1" applyAlignment="1" applyProtection="1">
      <alignment horizontal="right" vertical="center"/>
    </xf>
    <xf numFmtId="164" fontId="5" fillId="12" borderId="41" xfId="0" applyNumberFormat="1" applyFont="1" applyFill="1" applyBorder="1" applyAlignment="1" applyProtection="1">
      <alignment horizontal="right" vertical="center"/>
    </xf>
    <xf numFmtId="2" fontId="4" fillId="8" borderId="36" xfId="0" applyNumberFormat="1" applyFont="1" applyFill="1" applyBorder="1" applyAlignment="1" applyProtection="1">
      <alignment horizontal="right" vertical="center" wrapText="1"/>
    </xf>
    <xf numFmtId="164" fontId="5" fillId="8" borderId="36" xfId="0" applyNumberFormat="1" applyFont="1" applyFill="1" applyBorder="1" applyAlignment="1" applyProtection="1">
      <alignment horizontal="right" vertical="center"/>
    </xf>
    <xf numFmtId="164" fontId="5" fillId="8" borderId="41" xfId="0" applyNumberFormat="1" applyFont="1" applyFill="1" applyBorder="1" applyAlignment="1" applyProtection="1">
      <alignment horizontal="right" vertical="center"/>
    </xf>
    <xf numFmtId="2" fontId="4" fillId="0" borderId="0" xfId="0" applyNumberFormat="1" applyFont="1" applyFill="1" applyBorder="1" applyAlignment="1" applyProtection="1">
      <alignment horizontal="right" vertical="center" wrapText="1"/>
    </xf>
    <xf numFmtId="164" fontId="5" fillId="0" borderId="0" xfId="0" applyNumberFormat="1" applyFont="1" applyFill="1" applyBorder="1" applyAlignment="1" applyProtection="1">
      <alignment horizontal="right" vertical="center"/>
    </xf>
    <xf numFmtId="2" fontId="4" fillId="13" borderId="36" xfId="0" applyNumberFormat="1" applyFont="1" applyFill="1" applyBorder="1" applyAlignment="1" applyProtection="1">
      <alignment horizontal="right" vertical="center" wrapText="1"/>
    </xf>
    <xf numFmtId="164" fontId="5" fillId="13" borderId="36" xfId="0" applyNumberFormat="1" applyFont="1" applyFill="1" applyBorder="1" applyAlignment="1" applyProtection="1">
      <alignment horizontal="right" vertical="center"/>
    </xf>
    <xf numFmtId="164" fontId="5" fillId="13" borderId="41" xfId="0" applyNumberFormat="1" applyFont="1" applyFill="1" applyBorder="1" applyAlignment="1" applyProtection="1">
      <alignment horizontal="right" vertical="center"/>
    </xf>
    <xf numFmtId="2" fontId="4" fillId="0" borderId="31" xfId="0" applyNumberFormat="1" applyFont="1" applyFill="1" applyBorder="1" applyAlignment="1" applyProtection="1">
      <alignment horizontal="right" vertical="center" wrapText="1"/>
    </xf>
    <xf numFmtId="166" fontId="5" fillId="19" borderId="31" xfId="0" applyNumberFormat="1" applyFont="1" applyFill="1" applyBorder="1" applyAlignment="1" applyProtection="1">
      <alignment horizontal="right" vertical="center" wrapText="1"/>
    </xf>
    <xf numFmtId="164" fontId="5" fillId="19" borderId="32" xfId="0" applyNumberFormat="1" applyFont="1" applyFill="1" applyBorder="1" applyAlignment="1" applyProtection="1">
      <alignment horizontal="right" vertical="center"/>
    </xf>
    <xf numFmtId="164" fontId="5" fillId="0" borderId="6" xfId="0" applyNumberFormat="1" applyFont="1" applyFill="1" applyBorder="1" applyAlignment="1" applyProtection="1">
      <alignment horizontal="right" vertical="center"/>
    </xf>
    <xf numFmtId="164" fontId="5" fillId="0" borderId="7" xfId="0" applyNumberFormat="1" applyFont="1" applyFill="1" applyBorder="1" applyAlignment="1" applyProtection="1">
      <alignment horizontal="right" vertical="center"/>
    </xf>
    <xf numFmtId="2" fontId="4" fillId="7" borderId="36" xfId="0" applyNumberFormat="1" applyFont="1" applyFill="1" applyBorder="1" applyAlignment="1" applyProtection="1">
      <alignment horizontal="right" vertical="center" wrapText="1"/>
    </xf>
    <xf numFmtId="164" fontId="5" fillId="7" borderId="36" xfId="0" applyNumberFormat="1" applyFont="1" applyFill="1" applyBorder="1" applyAlignment="1" applyProtection="1">
      <alignment horizontal="right" vertical="center"/>
    </xf>
    <xf numFmtId="164" fontId="5" fillId="7" borderId="41" xfId="0" applyNumberFormat="1" applyFont="1" applyFill="1" applyBorder="1" applyAlignment="1" applyProtection="1">
      <alignment horizontal="right" vertical="center"/>
    </xf>
    <xf numFmtId="2" fontId="4" fillId="0" borderId="6" xfId="0" applyNumberFormat="1" applyFont="1" applyFill="1" applyBorder="1" applyAlignment="1" applyProtection="1">
      <alignment horizontal="right" vertical="center" wrapText="1"/>
    </xf>
    <xf numFmtId="2" fontId="4" fillId="17" borderId="60" xfId="0" applyNumberFormat="1" applyFont="1" applyFill="1" applyBorder="1" applyAlignment="1" applyProtection="1">
      <alignment horizontal="right" vertical="center" wrapText="1"/>
    </xf>
    <xf numFmtId="164" fontId="5" fillId="17" borderId="60" xfId="0" applyNumberFormat="1" applyFont="1" applyFill="1" applyBorder="1" applyAlignment="1" applyProtection="1">
      <alignment horizontal="right" vertical="center"/>
    </xf>
    <xf numFmtId="164" fontId="5" fillId="17" borderId="49" xfId="0" applyNumberFormat="1" applyFont="1" applyFill="1" applyBorder="1" applyAlignment="1" applyProtection="1">
      <alignment horizontal="right" vertical="center"/>
    </xf>
    <xf numFmtId="2" fontId="4" fillId="0" borderId="15" xfId="0" applyNumberFormat="1" applyFont="1" applyBorder="1" applyAlignment="1" applyProtection="1">
      <alignment horizontal="right" vertical="center" wrapText="1"/>
    </xf>
    <xf numFmtId="2" fontId="4" fillId="0" borderId="8" xfId="0" applyNumberFormat="1" applyFont="1" applyFill="1" applyBorder="1" applyAlignment="1" applyProtection="1">
      <alignment horizontal="right" vertical="center" wrapText="1"/>
    </xf>
    <xf numFmtId="2" fontId="4" fillId="18" borderId="36" xfId="0" applyNumberFormat="1" applyFont="1" applyFill="1" applyBorder="1" applyAlignment="1" applyProtection="1">
      <alignment horizontal="right" vertical="center" wrapText="1"/>
    </xf>
    <xf numFmtId="164" fontId="5" fillId="18" borderId="36" xfId="0" applyNumberFormat="1" applyFont="1" applyFill="1" applyBorder="1" applyAlignment="1" applyProtection="1">
      <alignment horizontal="right" vertical="center"/>
    </xf>
    <xf numFmtId="164" fontId="5" fillId="18" borderId="41" xfId="0" applyNumberFormat="1" applyFont="1" applyFill="1" applyBorder="1" applyAlignment="1" applyProtection="1">
      <alignment horizontal="right" vertical="center"/>
    </xf>
    <xf numFmtId="2" fontId="4" fillId="0" borderId="31" xfId="0" applyNumberFormat="1" applyFont="1" applyBorder="1" applyAlignment="1" applyProtection="1">
      <alignment horizontal="right" vertical="center" wrapText="1"/>
    </xf>
    <xf numFmtId="164" fontId="5" fillId="20" borderId="28" xfId="0" applyNumberFormat="1" applyFont="1" applyFill="1" applyBorder="1" applyAlignment="1" applyProtection="1">
      <alignment horizontal="right" vertical="center"/>
    </xf>
    <xf numFmtId="164" fontId="5" fillId="20" borderId="32" xfId="0" applyNumberFormat="1" applyFont="1" applyFill="1" applyBorder="1" applyAlignment="1" applyProtection="1">
      <alignment horizontal="right" vertical="center"/>
    </xf>
    <xf numFmtId="2" fontId="9" fillId="21" borderId="36" xfId="0" applyNumberFormat="1" applyFont="1" applyFill="1" applyBorder="1" applyAlignment="1" applyProtection="1">
      <alignment horizontal="right" vertical="center" wrapText="1"/>
    </xf>
    <xf numFmtId="164" fontId="8" fillId="21" borderId="45" xfId="0" applyNumberFormat="1" applyFont="1" applyFill="1" applyBorder="1" applyAlignment="1" applyProtection="1">
      <alignment horizontal="right" vertical="center"/>
    </xf>
    <xf numFmtId="164" fontId="8" fillId="21" borderId="41" xfId="0" applyNumberFormat="1" applyFont="1" applyFill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right" vertical="center"/>
    </xf>
    <xf numFmtId="2" fontId="9" fillId="14" borderId="36" xfId="0" applyNumberFormat="1" applyFont="1" applyFill="1" applyBorder="1" applyAlignment="1" applyProtection="1">
      <alignment horizontal="right" vertical="center" wrapText="1"/>
    </xf>
    <xf numFmtId="164" fontId="8" fillId="14" borderId="45" xfId="0" applyNumberFormat="1" applyFont="1" applyFill="1" applyBorder="1" applyAlignment="1" applyProtection="1">
      <alignment horizontal="right" vertical="center"/>
    </xf>
    <xf numFmtId="164" fontId="8" fillId="14" borderId="41" xfId="0" applyNumberFormat="1" applyFont="1" applyFill="1" applyBorder="1" applyAlignment="1" applyProtection="1">
      <alignment horizontal="right" vertical="center"/>
    </xf>
    <xf numFmtId="2" fontId="9" fillId="15" borderId="36" xfId="0" applyNumberFormat="1" applyFont="1" applyFill="1" applyBorder="1" applyAlignment="1" applyProtection="1">
      <alignment horizontal="right" vertical="center" wrapText="1"/>
    </xf>
    <xf numFmtId="164" fontId="8" fillId="15" borderId="45" xfId="0" applyNumberFormat="1" applyFont="1" applyFill="1" applyBorder="1" applyAlignment="1" applyProtection="1">
      <alignment horizontal="right" vertical="center"/>
    </xf>
    <xf numFmtId="164" fontId="8" fillId="15" borderId="4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Protection="1"/>
    <xf numFmtId="2" fontId="2" fillId="0" borderId="0" xfId="0" applyNumberFormat="1" applyFont="1" applyProtection="1"/>
    <xf numFmtId="0" fontId="3" fillId="16" borderId="13" xfId="0" applyFont="1" applyFill="1" applyBorder="1" applyAlignment="1" applyProtection="1">
      <alignment horizontal="center" vertical="center"/>
    </xf>
    <xf numFmtId="0" fontId="3" fillId="16" borderId="40" xfId="0" applyFont="1" applyFill="1" applyBorder="1" applyAlignment="1" applyProtection="1">
      <alignment horizontal="center" vertical="center"/>
    </xf>
    <xf numFmtId="0" fontId="7" fillId="16" borderId="35" xfId="0" applyFont="1" applyFill="1" applyBorder="1" applyAlignment="1" applyProtection="1">
      <alignment horizontal="left" vertical="center"/>
    </xf>
    <xf numFmtId="0" fontId="7" fillId="16" borderId="36" xfId="0" applyFont="1" applyFill="1" applyBorder="1" applyAlignment="1" applyProtection="1">
      <alignment horizontal="left" vertical="center"/>
    </xf>
    <xf numFmtId="0" fontId="12" fillId="0" borderId="0" xfId="0" applyFont="1" applyProtection="1"/>
    <xf numFmtId="0" fontId="3" fillId="0" borderId="0" xfId="0" applyFont="1" applyProtection="1"/>
    <xf numFmtId="49" fontId="2" fillId="0" borderId="0" xfId="0" applyNumberFormat="1" applyFont="1" applyProtection="1"/>
    <xf numFmtId="0" fontId="2" fillId="3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49" fontId="2" fillId="0" borderId="0" xfId="0" applyNumberFormat="1" applyFont="1" applyAlignment="1" applyProtection="1">
      <alignment horizontal="left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wrapText="1" shrinkToFit="1"/>
    </xf>
    <xf numFmtId="0" fontId="0" fillId="0" borderId="64" xfId="0" applyFill="1" applyBorder="1" applyAlignment="1">
      <alignment horizontal="center" vertical="center" wrapText="1" shrinkToFit="1"/>
    </xf>
    <xf numFmtId="0" fontId="0" fillId="0" borderId="49" xfId="0" applyFill="1" applyBorder="1" applyAlignment="1">
      <alignment horizontal="center" vertical="center" wrapText="1" shrinkToFit="1"/>
    </xf>
    <xf numFmtId="164" fontId="4" fillId="0" borderId="48" xfId="0" applyNumberFormat="1" applyFont="1" applyBorder="1" applyAlignment="1" applyProtection="1">
      <alignment horizontal="right" vertical="center"/>
    </xf>
    <xf numFmtId="164" fontId="4" fillId="0" borderId="42" xfId="0" applyNumberFormat="1" applyFont="1" applyBorder="1" applyAlignment="1" applyProtection="1">
      <alignment horizontal="right" vertical="center"/>
    </xf>
    <xf numFmtId="0" fontId="0" fillId="0" borderId="0" xfId="0" applyFill="1" applyBorder="1" applyAlignment="1">
      <alignment horizontal="left" vertical="center" wrapText="1" shrinkToFit="1"/>
    </xf>
    <xf numFmtId="0" fontId="0" fillId="0" borderId="53" xfId="0" applyBorder="1" applyAlignment="1">
      <alignment horizontal="left" vertical="center" wrapText="1" shrinkToFit="1"/>
    </xf>
    <xf numFmtId="0" fontId="0" fillId="0" borderId="38" xfId="0" applyBorder="1" applyAlignment="1">
      <alignment horizontal="left" vertical="center" wrapText="1" shrinkToFit="1"/>
    </xf>
    <xf numFmtId="0" fontId="0" fillId="0" borderId="27" xfId="0" applyBorder="1" applyAlignment="1">
      <alignment horizontal="left" vertical="center" wrapText="1" shrinkToFit="1"/>
    </xf>
    <xf numFmtId="0" fontId="0" fillId="0" borderId="53" xfId="0" applyFill="1" applyBorder="1" applyAlignment="1">
      <alignment horizontal="left" vertical="center" wrapText="1" shrinkToFit="1"/>
    </xf>
    <xf numFmtId="0" fontId="0" fillId="0" borderId="38" xfId="0" applyFill="1" applyBorder="1" applyAlignment="1">
      <alignment horizontal="left" vertical="center" wrapText="1" shrinkToFit="1"/>
    </xf>
    <xf numFmtId="0" fontId="0" fillId="0" borderId="27" xfId="0" applyFill="1" applyBorder="1" applyAlignment="1">
      <alignment horizontal="left" vertical="center" wrapText="1" shrinkToFit="1"/>
    </xf>
    <xf numFmtId="0" fontId="0" fillId="0" borderId="5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0" fillId="0" borderId="53" xfId="0" applyBorder="1"/>
    <xf numFmtId="0" fontId="0" fillId="0" borderId="38" xfId="0" applyBorder="1"/>
    <xf numFmtId="0" fontId="0" fillId="0" borderId="27" xfId="0" applyBorder="1"/>
    <xf numFmtId="0" fontId="0" fillId="0" borderId="38" xfId="0" applyBorder="1" applyAlignment="1">
      <alignment horizontal="left" vertical="center" wrapText="1"/>
    </xf>
    <xf numFmtId="4" fontId="4" fillId="7" borderId="15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0" xfId="0" applyNumberFormat="1" applyFont="1" applyFill="1" applyBorder="1" applyAlignment="1" applyProtection="1">
      <alignment horizontal="center" vertical="center" wrapText="1"/>
    </xf>
    <xf numFmtId="4" fontId="4" fillId="7" borderId="15" xfId="0" applyNumberFormat="1" applyFont="1" applyFill="1" applyBorder="1" applyAlignment="1" applyProtection="1">
      <alignment horizontal="center" vertical="center"/>
    </xf>
    <xf numFmtId="4" fontId="4" fillId="7" borderId="17" xfId="0" applyNumberFormat="1" applyFont="1" applyFill="1" applyBorder="1" applyAlignment="1" applyProtection="1">
      <alignment horizontal="center" vertical="center"/>
    </xf>
    <xf numFmtId="4" fontId="4" fillId="7" borderId="12" xfId="0" applyNumberFormat="1" applyFont="1" applyFill="1" applyBorder="1" applyAlignment="1" applyProtection="1">
      <alignment horizontal="center" vertical="center"/>
    </xf>
    <xf numFmtId="0" fontId="5" fillId="7" borderId="34" xfId="0" applyFont="1" applyFill="1" applyBorder="1" applyAlignment="1" applyProtection="1">
      <alignment horizontal="center" vertical="center" wrapText="1"/>
    </xf>
    <xf numFmtId="0" fontId="5" fillId="7" borderId="33" xfId="0" applyFont="1" applyFill="1" applyBorder="1" applyAlignment="1" applyProtection="1">
      <alignment horizontal="center" vertical="center" wrapText="1"/>
    </xf>
    <xf numFmtId="0" fontId="5" fillId="7" borderId="29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8" borderId="34" xfId="0" applyFont="1" applyFill="1" applyBorder="1" applyAlignment="1" applyProtection="1">
      <alignment horizontal="center" vertical="center" wrapText="1"/>
    </xf>
    <xf numFmtId="0" fontId="5" fillId="8" borderId="33" xfId="0" applyFont="1" applyFill="1" applyBorder="1" applyAlignment="1" applyProtection="1">
      <alignment horizontal="center" vertical="center" wrapText="1"/>
    </xf>
    <xf numFmtId="0" fontId="5" fillId="8" borderId="29" xfId="0" applyFont="1" applyFill="1" applyBorder="1" applyAlignment="1" applyProtection="1">
      <alignment horizontal="center" vertical="center" wrapText="1"/>
    </xf>
    <xf numFmtId="2" fontId="4" fillId="8" borderId="15" xfId="0" applyNumberFormat="1" applyFont="1" applyFill="1" applyBorder="1" applyAlignment="1" applyProtection="1">
      <alignment horizontal="center" vertical="center"/>
    </xf>
    <xf numFmtId="2" fontId="4" fillId="8" borderId="17" xfId="0" applyNumberFormat="1" applyFont="1" applyFill="1" applyBorder="1" applyAlignment="1" applyProtection="1">
      <alignment horizontal="center" vertical="center"/>
    </xf>
    <xf numFmtId="2" fontId="4" fillId="8" borderId="12" xfId="0" applyNumberFormat="1" applyFont="1" applyFill="1" applyBorder="1" applyAlignment="1" applyProtection="1">
      <alignment horizontal="center" vertical="center"/>
    </xf>
    <xf numFmtId="4" fontId="4" fillId="8" borderId="15" xfId="0" applyNumberFormat="1" applyFont="1" applyFill="1" applyBorder="1" applyAlignment="1" applyProtection="1">
      <alignment horizontal="center" vertical="center"/>
    </xf>
    <xf numFmtId="4" fontId="4" fillId="8" borderId="17" xfId="0" applyNumberFormat="1" applyFont="1" applyFill="1" applyBorder="1" applyAlignment="1" applyProtection="1">
      <alignment horizontal="center" vertical="center"/>
    </xf>
    <xf numFmtId="4" fontId="4" fillId="8" borderId="28" xfId="0" applyNumberFormat="1" applyFont="1" applyFill="1" applyBorder="1" applyAlignment="1" applyProtection="1">
      <alignment horizontal="center" vertical="center"/>
    </xf>
    <xf numFmtId="4" fontId="4" fillId="8" borderId="10" xfId="0" applyNumberFormat="1" applyFont="1" applyFill="1" applyBorder="1" applyAlignment="1" applyProtection="1">
      <alignment horizontal="center" vertical="center" wrapText="1"/>
    </xf>
    <xf numFmtId="4" fontId="4" fillId="8" borderId="17" xfId="0" applyNumberFormat="1" applyFont="1" applyFill="1" applyBorder="1" applyAlignment="1" applyProtection="1">
      <alignment horizontal="center" vertical="center" wrapText="1"/>
    </xf>
    <xf numFmtId="4" fontId="4" fillId="8" borderId="28" xfId="0" applyNumberFormat="1" applyFont="1" applyFill="1" applyBorder="1" applyAlignment="1" applyProtection="1">
      <alignment horizontal="center" vertical="center" wrapText="1"/>
    </xf>
    <xf numFmtId="4" fontId="4" fillId="8" borderId="15" xfId="0" applyNumberFormat="1" applyFont="1" applyFill="1" applyBorder="1" applyAlignment="1" applyProtection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 wrapText="1"/>
    </xf>
    <xf numFmtId="0" fontId="4" fillId="8" borderId="17" xfId="0" applyFont="1" applyFill="1" applyBorder="1" applyAlignment="1" applyProtection="1">
      <alignment horizontal="center" vertical="center" wrapText="1"/>
    </xf>
    <xf numFmtId="0" fontId="4" fillId="8" borderId="28" xfId="0" applyFont="1" applyFill="1" applyBorder="1" applyAlignment="1" applyProtection="1">
      <alignment horizontal="center" vertical="center" wrapText="1"/>
    </xf>
    <xf numFmtId="4" fontId="4" fillId="8" borderId="12" xfId="0" applyNumberFormat="1" applyFont="1" applyFill="1" applyBorder="1" applyAlignment="1" applyProtection="1">
      <alignment horizontal="center" vertical="center"/>
    </xf>
    <xf numFmtId="4" fontId="4" fillId="8" borderId="12" xfId="0" applyNumberFormat="1" applyFont="1" applyFill="1" applyBorder="1" applyAlignment="1" applyProtection="1">
      <alignment horizontal="center" vertical="center" wrapText="1"/>
    </xf>
    <xf numFmtId="0" fontId="5" fillId="12" borderId="34" xfId="0" applyFont="1" applyFill="1" applyBorder="1" applyAlignment="1" applyProtection="1">
      <alignment horizontal="center" vertical="center" wrapText="1" shrinkToFit="1"/>
    </xf>
    <xf numFmtId="0" fontId="5" fillId="12" borderId="33" xfId="0" applyFont="1" applyFill="1" applyBorder="1" applyAlignment="1" applyProtection="1">
      <alignment horizontal="center" vertical="center" wrapText="1" shrinkToFit="1"/>
    </xf>
    <xf numFmtId="0" fontId="5" fillId="12" borderId="50" xfId="0" applyFont="1" applyFill="1" applyBorder="1" applyAlignment="1" applyProtection="1">
      <alignment horizontal="center" vertical="center" wrapText="1" shrinkToFit="1"/>
    </xf>
    <xf numFmtId="2" fontId="4" fillId="12" borderId="15" xfId="0" applyNumberFormat="1" applyFont="1" applyFill="1" applyBorder="1" applyAlignment="1" applyProtection="1">
      <alignment horizontal="center" vertical="center"/>
    </xf>
    <xf numFmtId="2" fontId="4" fillId="12" borderId="17" xfId="0" applyNumberFormat="1" applyFont="1" applyFill="1" applyBorder="1" applyAlignment="1" applyProtection="1">
      <alignment horizontal="center" vertical="center"/>
    </xf>
    <xf numFmtId="2" fontId="4" fillId="12" borderId="44" xfId="0" applyNumberFormat="1" applyFont="1" applyFill="1" applyBorder="1" applyAlignment="1" applyProtection="1">
      <alignment horizontal="center" vertical="center"/>
    </xf>
    <xf numFmtId="4" fontId="4" fillId="12" borderId="15" xfId="0" applyNumberFormat="1" applyFont="1" applyFill="1" applyBorder="1" applyAlignment="1" applyProtection="1">
      <alignment horizontal="center" vertical="center"/>
    </xf>
    <xf numFmtId="4" fontId="4" fillId="12" borderId="17" xfId="0" applyNumberFormat="1" applyFont="1" applyFill="1" applyBorder="1" applyAlignment="1" applyProtection="1">
      <alignment horizontal="center" vertical="center"/>
    </xf>
    <xf numFmtId="4" fontId="4" fillId="12" borderId="28" xfId="0" applyNumberFormat="1" applyFont="1" applyFill="1" applyBorder="1" applyAlignment="1" applyProtection="1">
      <alignment horizontal="center" vertical="center"/>
    </xf>
    <xf numFmtId="0" fontId="4" fillId="12" borderId="15" xfId="0" applyFont="1" applyFill="1" applyBorder="1" applyAlignment="1" applyProtection="1">
      <alignment horizontal="center" vertical="center" wrapText="1"/>
    </xf>
    <xf numFmtId="0" fontId="4" fillId="12" borderId="12" xfId="0" applyFont="1" applyFill="1" applyBorder="1" applyAlignment="1" applyProtection="1">
      <alignment horizontal="center" vertical="center" wrapText="1"/>
    </xf>
    <xf numFmtId="4" fontId="4" fillId="12" borderId="10" xfId="0" applyNumberFormat="1" applyFont="1" applyFill="1" applyBorder="1" applyAlignment="1" applyProtection="1">
      <alignment horizontal="center" vertical="center" wrapText="1"/>
    </xf>
    <xf numFmtId="4" fontId="4" fillId="12" borderId="17" xfId="0" applyNumberFormat="1" applyFont="1" applyFill="1" applyBorder="1" applyAlignment="1" applyProtection="1">
      <alignment horizontal="center" vertical="center" wrapText="1"/>
    </xf>
    <xf numFmtId="4" fontId="4" fillId="12" borderId="28" xfId="0" applyNumberFormat="1" applyFont="1" applyFill="1" applyBorder="1" applyAlignment="1" applyProtection="1">
      <alignment horizontal="center" vertical="center" wrapText="1"/>
    </xf>
    <xf numFmtId="0" fontId="4" fillId="12" borderId="10" xfId="0" applyFont="1" applyFill="1" applyBorder="1" applyAlignment="1" applyProtection="1">
      <alignment horizontal="center" vertical="center" wrapText="1"/>
    </xf>
    <xf numFmtId="0" fontId="4" fillId="12" borderId="17" xfId="0" applyFont="1" applyFill="1" applyBorder="1" applyAlignment="1" applyProtection="1">
      <alignment horizontal="center" vertical="center" wrapText="1"/>
    </xf>
    <xf numFmtId="0" fontId="4" fillId="12" borderId="28" xfId="0" applyFont="1" applyFill="1" applyBorder="1" applyAlignment="1" applyProtection="1">
      <alignment horizontal="center" vertical="center" wrapText="1"/>
    </xf>
    <xf numFmtId="4" fontId="4" fillId="12" borderId="44" xfId="0" applyNumberFormat="1" applyFont="1" applyFill="1" applyBorder="1" applyAlignment="1" applyProtection="1">
      <alignment horizontal="center" vertical="center" wrapText="1"/>
    </xf>
    <xf numFmtId="0" fontId="4" fillId="12" borderId="44" xfId="0" applyFont="1" applyFill="1" applyBorder="1" applyAlignment="1" applyProtection="1">
      <alignment horizontal="center" vertical="center" wrapText="1"/>
    </xf>
    <xf numFmtId="0" fontId="4" fillId="8" borderId="12" xfId="0" applyFont="1" applyFill="1" applyBorder="1" applyAlignment="1" applyProtection="1">
      <alignment horizontal="center" vertical="center" wrapText="1"/>
    </xf>
    <xf numFmtId="0" fontId="4" fillId="8" borderId="15" xfId="0" applyFont="1" applyFill="1" applyBorder="1" applyAlignment="1" applyProtection="1">
      <alignment horizontal="center" vertical="center"/>
    </xf>
    <xf numFmtId="0" fontId="4" fillId="8" borderId="12" xfId="0" applyFont="1" applyFill="1" applyBorder="1" applyAlignment="1" applyProtection="1">
      <alignment horizontal="center" vertical="center"/>
    </xf>
    <xf numFmtId="0" fontId="4" fillId="8" borderId="15" xfId="0" applyFont="1" applyFill="1" applyBorder="1" applyAlignment="1" applyProtection="1">
      <alignment horizontal="center" vertical="center" wrapText="1" shrinkToFit="1"/>
    </xf>
    <xf numFmtId="0" fontId="4" fillId="8" borderId="12" xfId="0" applyFont="1" applyFill="1" applyBorder="1" applyAlignment="1" applyProtection="1">
      <alignment horizontal="center" vertical="center" wrapText="1" shrinkToFit="1"/>
    </xf>
    <xf numFmtId="0" fontId="4" fillId="8" borderId="10" xfId="0" applyFont="1" applyFill="1" applyBorder="1" applyAlignment="1" applyProtection="1">
      <alignment horizontal="center" vertical="center" wrapText="1" shrinkToFit="1"/>
    </xf>
    <xf numFmtId="0" fontId="4" fillId="8" borderId="17" xfId="0" applyFont="1" applyFill="1" applyBorder="1" applyAlignment="1" applyProtection="1">
      <alignment horizontal="center" vertical="center" wrapText="1" shrinkToFit="1"/>
    </xf>
    <xf numFmtId="0" fontId="4" fillId="8" borderId="28" xfId="0" applyFont="1" applyFill="1" applyBorder="1" applyAlignment="1" applyProtection="1">
      <alignment horizontal="center" vertical="center" wrapText="1" shrinkToFit="1"/>
    </xf>
    <xf numFmtId="4" fontId="4" fillId="12" borderId="15" xfId="0" applyNumberFormat="1" applyFont="1" applyFill="1" applyBorder="1" applyAlignment="1" applyProtection="1">
      <alignment horizontal="center" vertical="center" wrapText="1"/>
    </xf>
    <xf numFmtId="4" fontId="4" fillId="12" borderId="8" xfId="0" applyNumberFormat="1" applyFont="1" applyFill="1" applyBorder="1" applyAlignment="1" applyProtection="1">
      <alignment horizontal="center" vertical="center" wrapText="1"/>
    </xf>
    <xf numFmtId="4" fontId="4" fillId="12" borderId="48" xfId="0" applyNumberFormat="1" applyFont="1" applyFill="1" applyBorder="1" applyAlignment="1" applyProtection="1">
      <alignment horizontal="center" vertical="center" wrapText="1"/>
    </xf>
    <xf numFmtId="0" fontId="4" fillId="12" borderId="8" xfId="0" applyFont="1" applyFill="1" applyBorder="1" applyAlignment="1" applyProtection="1">
      <alignment horizontal="center" vertical="center" wrapText="1"/>
    </xf>
    <xf numFmtId="0" fontId="5" fillId="5" borderId="21" xfId="0" applyFont="1" applyFill="1" applyBorder="1" applyAlignment="1" applyProtection="1">
      <alignment horizontal="center" vertical="center" wrapText="1"/>
    </xf>
    <xf numFmtId="0" fontId="5" fillId="5" borderId="22" xfId="0" applyFont="1" applyFill="1" applyBorder="1" applyAlignment="1" applyProtection="1">
      <alignment horizontal="center" vertical="center" wrapText="1"/>
    </xf>
    <xf numFmtId="0" fontId="5" fillId="5" borderId="55" xfId="0" applyFont="1" applyFill="1" applyBorder="1" applyAlignment="1" applyProtection="1">
      <alignment horizontal="center" vertical="center" wrapText="1"/>
    </xf>
    <xf numFmtId="2" fontId="4" fillId="5" borderId="17" xfId="0" applyNumberFormat="1" applyFont="1" applyFill="1" applyBorder="1" applyAlignment="1" applyProtection="1">
      <alignment horizontal="center" vertical="center"/>
    </xf>
    <xf numFmtId="2" fontId="4" fillId="5" borderId="12" xfId="0" applyNumberFormat="1" applyFont="1" applyFill="1" applyBorder="1" applyAlignment="1" applyProtection="1">
      <alignment horizontal="center" vertical="center"/>
    </xf>
    <xf numFmtId="4" fontId="4" fillId="5" borderId="17" xfId="0" applyNumberFormat="1" applyFont="1" applyFill="1" applyBorder="1" applyAlignment="1" applyProtection="1">
      <alignment horizontal="center" vertical="center"/>
    </xf>
    <xf numFmtId="4" fontId="4" fillId="5" borderId="12" xfId="0" applyNumberFormat="1" applyFont="1" applyFill="1" applyBorder="1" applyAlignment="1" applyProtection="1">
      <alignment horizontal="center" vertical="center"/>
    </xf>
    <xf numFmtId="4" fontId="4" fillId="5" borderId="10" xfId="0" applyNumberFormat="1" applyFont="1" applyFill="1" applyBorder="1" applyAlignment="1" applyProtection="1">
      <alignment horizontal="center" vertical="center" wrapText="1"/>
    </xf>
    <xf numFmtId="4" fontId="4" fillId="5" borderId="17" xfId="0" applyNumberFormat="1" applyFont="1" applyFill="1" applyBorder="1" applyAlignment="1" applyProtection="1">
      <alignment horizontal="center" vertical="center" wrapText="1"/>
    </xf>
    <xf numFmtId="4" fontId="4" fillId="5" borderId="12" xfId="0" applyNumberFormat="1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17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4" fontId="4" fillId="5" borderId="28" xfId="0" applyNumberFormat="1" applyFont="1" applyFill="1" applyBorder="1" applyAlignment="1" applyProtection="1">
      <alignment horizontal="center" vertical="center" wrapTex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12" xfId="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/>
    </xf>
    <xf numFmtId="4" fontId="4" fillId="5" borderId="15" xfId="0" applyNumberFormat="1" applyFont="1" applyFill="1" applyBorder="1" applyAlignment="1" applyProtection="1">
      <alignment horizontal="center" vertical="center"/>
    </xf>
    <xf numFmtId="4" fontId="4" fillId="5" borderId="28" xfId="0" applyNumberFormat="1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2" fontId="5" fillId="2" borderId="3" xfId="0" applyNumberFormat="1" applyFont="1" applyFill="1" applyBorder="1" applyAlignment="1" applyProtection="1">
      <alignment horizontal="center" vertical="center" wrapText="1"/>
    </xf>
    <xf numFmtId="2" fontId="5" fillId="2" borderId="1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left" wrapText="1" shrinkToFit="1"/>
    </xf>
    <xf numFmtId="2" fontId="4" fillId="21" borderId="15" xfId="0" applyNumberFormat="1" applyFont="1" applyFill="1" applyBorder="1" applyAlignment="1" applyProtection="1">
      <alignment horizontal="right" vertical="center"/>
    </xf>
    <xf numFmtId="2" fontId="4" fillId="21" borderId="17" xfId="0" applyNumberFormat="1" applyFont="1" applyFill="1" applyBorder="1" applyAlignment="1" applyProtection="1">
      <alignment horizontal="right" vertical="center"/>
    </xf>
    <xf numFmtId="2" fontId="4" fillId="21" borderId="12" xfId="0" applyNumberFormat="1" applyFont="1" applyFill="1" applyBorder="1" applyAlignment="1" applyProtection="1">
      <alignment horizontal="right" vertical="center"/>
    </xf>
    <xf numFmtId="0" fontId="4" fillId="14" borderId="24" xfId="0" applyFont="1" applyFill="1" applyBorder="1" applyAlignment="1" applyProtection="1"/>
    <xf numFmtId="0" fontId="4" fillId="14" borderId="37" xfId="0" applyFont="1" applyFill="1" applyBorder="1" applyAlignment="1" applyProtection="1"/>
    <xf numFmtId="0" fontId="2" fillId="14" borderId="25" xfId="0" applyFont="1" applyFill="1" applyBorder="1" applyAlignment="1" applyProtection="1"/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1" borderId="13" xfId="0" applyFont="1" applyFill="1" applyBorder="1" applyAlignment="1" applyProtection="1">
      <alignment horizontal="center" vertical="center" wrapText="1" shrinkToFit="1"/>
    </xf>
    <xf numFmtId="0" fontId="5" fillId="21" borderId="14" xfId="0" applyFont="1" applyFill="1" applyBorder="1" applyAlignment="1" applyProtection="1">
      <alignment horizontal="center" vertical="center" wrapText="1" shrinkToFi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18" borderId="34" xfId="0" applyFont="1" applyFill="1" applyBorder="1" applyAlignment="1" applyProtection="1">
      <alignment horizontal="center" vertical="center" wrapText="1"/>
    </xf>
    <xf numFmtId="0" fontId="5" fillId="18" borderId="33" xfId="0" applyFont="1" applyFill="1" applyBorder="1" applyAlignment="1" applyProtection="1">
      <alignment horizontal="center" vertical="center" wrapText="1"/>
    </xf>
    <xf numFmtId="0" fontId="5" fillId="18" borderId="2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4" fontId="4" fillId="13" borderId="17" xfId="0" applyNumberFormat="1" applyFont="1" applyFill="1" applyBorder="1" applyAlignment="1" applyProtection="1">
      <alignment horizontal="center" vertical="center"/>
    </xf>
    <xf numFmtId="4" fontId="4" fillId="13" borderId="12" xfId="0" applyNumberFormat="1" applyFont="1" applyFill="1" applyBorder="1" applyAlignment="1" applyProtection="1">
      <alignment horizontal="center" vertical="center"/>
    </xf>
    <xf numFmtId="4" fontId="4" fillId="13" borderId="17" xfId="0" applyNumberFormat="1" applyFont="1" applyFill="1" applyBorder="1" applyAlignment="1" applyProtection="1">
      <alignment horizontal="center" vertical="center" wrapText="1"/>
    </xf>
    <xf numFmtId="4" fontId="4" fillId="13" borderId="12" xfId="0" applyNumberFormat="1" applyFont="1" applyFill="1" applyBorder="1" applyAlignment="1" applyProtection="1">
      <alignment horizontal="center" vertical="center" wrapText="1"/>
    </xf>
    <xf numFmtId="0" fontId="4" fillId="13" borderId="10" xfId="0" applyFont="1" applyFill="1" applyBorder="1" applyAlignment="1" applyProtection="1">
      <alignment horizontal="center" vertical="center" wrapText="1"/>
    </xf>
    <xf numFmtId="0" fontId="4" fillId="13" borderId="17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</xf>
    <xf numFmtId="0" fontId="4" fillId="13" borderId="15" xfId="0" applyFont="1" applyFill="1" applyBorder="1" applyAlignment="1" applyProtection="1">
      <alignment horizontal="center" vertical="center" wrapText="1"/>
    </xf>
    <xf numFmtId="4" fontId="4" fillId="13" borderId="10" xfId="0" applyNumberFormat="1" applyFont="1" applyFill="1" applyBorder="1" applyAlignment="1" applyProtection="1">
      <alignment horizontal="center" vertical="center" wrapText="1"/>
    </xf>
    <xf numFmtId="4" fontId="4" fillId="13" borderId="28" xfId="0" applyNumberFormat="1" applyFont="1" applyFill="1" applyBorder="1" applyAlignment="1" applyProtection="1">
      <alignment horizontal="center" vertical="center" wrapText="1"/>
    </xf>
    <xf numFmtId="0" fontId="4" fillId="13" borderId="28" xfId="0" applyFont="1" applyFill="1" applyBorder="1" applyAlignment="1" applyProtection="1">
      <alignment horizontal="center" vertical="center" wrapText="1"/>
    </xf>
    <xf numFmtId="4" fontId="4" fillId="13" borderId="15" xfId="0" applyNumberFormat="1" applyFont="1" applyFill="1" applyBorder="1" applyAlignment="1" applyProtection="1">
      <alignment horizontal="center" vertical="center" wrapText="1"/>
    </xf>
    <xf numFmtId="0" fontId="4" fillId="13" borderId="10" xfId="0" applyFont="1" applyFill="1" applyBorder="1" applyAlignment="1" applyProtection="1">
      <alignment horizontal="center" vertical="center" wrapText="1" shrinkToFit="1"/>
    </xf>
    <xf numFmtId="0" fontId="4" fillId="13" borderId="17" xfId="0" applyFont="1" applyFill="1" applyBorder="1" applyAlignment="1" applyProtection="1">
      <alignment horizontal="center" vertical="center" wrapText="1" shrinkToFit="1"/>
    </xf>
    <xf numFmtId="0" fontId="4" fillId="13" borderId="28" xfId="0" applyFont="1" applyFill="1" applyBorder="1" applyAlignment="1" applyProtection="1">
      <alignment horizontal="center" vertical="center" wrapText="1" shrinkToFit="1"/>
    </xf>
    <xf numFmtId="4" fontId="4" fillId="13" borderId="15" xfId="0" applyNumberFormat="1" applyFont="1" applyFill="1" applyBorder="1" applyAlignment="1" applyProtection="1">
      <alignment horizontal="center" vertical="center"/>
    </xf>
    <xf numFmtId="4" fontId="4" fillId="13" borderId="28" xfId="0" applyNumberFormat="1" applyFont="1" applyFill="1" applyBorder="1" applyAlignment="1" applyProtection="1">
      <alignment horizontal="center" vertical="center"/>
    </xf>
    <xf numFmtId="0" fontId="4" fillId="13" borderId="15" xfId="0" applyFont="1" applyFill="1" applyBorder="1" applyAlignment="1" applyProtection="1">
      <alignment horizontal="center" vertical="center"/>
    </xf>
    <xf numFmtId="0" fontId="4" fillId="13" borderId="12" xfId="0" applyFont="1" applyFill="1" applyBorder="1" applyAlignment="1" applyProtection="1">
      <alignment horizontal="center" vertical="center"/>
    </xf>
    <xf numFmtId="0" fontId="4" fillId="13" borderId="10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7" fillId="16" borderId="21" xfId="0" applyFont="1" applyFill="1" applyBorder="1" applyAlignment="1" applyProtection="1">
      <alignment horizontal="left" vertical="center"/>
    </xf>
    <xf numFmtId="0" fontId="7" fillId="16" borderId="35" xfId="0" applyFont="1" applyFill="1" applyBorder="1" applyAlignment="1" applyProtection="1">
      <alignment horizontal="left" vertical="center"/>
    </xf>
    <xf numFmtId="0" fontId="7" fillId="16" borderId="23" xfId="0" applyFont="1" applyFill="1" applyBorder="1" applyAlignment="1" applyProtection="1">
      <alignment horizontal="left" vertical="center"/>
    </xf>
    <xf numFmtId="0" fontId="7" fillId="16" borderId="36" xfId="0" applyFont="1" applyFill="1" applyBorder="1" applyAlignment="1" applyProtection="1">
      <alignment horizontal="left" vertical="center"/>
    </xf>
    <xf numFmtId="164" fontId="10" fillId="16" borderId="17" xfId="0" applyNumberFormat="1" applyFont="1" applyFill="1" applyBorder="1" applyAlignment="1" applyProtection="1">
      <alignment horizontal="right" vertical="center"/>
    </xf>
    <xf numFmtId="0" fontId="10" fillId="16" borderId="28" xfId="0" applyFont="1" applyFill="1" applyBorder="1" applyAlignment="1" applyProtection="1">
      <alignment horizontal="right" vertical="center"/>
    </xf>
    <xf numFmtId="164" fontId="10" fillId="16" borderId="4" xfId="0" applyNumberFormat="1" applyFont="1" applyFill="1" applyBorder="1" applyAlignment="1" applyProtection="1">
      <alignment horizontal="right" vertical="center"/>
    </xf>
    <xf numFmtId="0" fontId="10" fillId="16" borderId="5" xfId="0" applyFont="1" applyFill="1" applyBorder="1" applyAlignment="1" applyProtection="1">
      <alignment horizontal="right" vertical="center"/>
    </xf>
    <xf numFmtId="0" fontId="4" fillId="15" borderId="26" xfId="0" applyFont="1" applyFill="1" applyBorder="1" applyProtection="1"/>
    <xf numFmtId="0" fontId="4" fillId="15" borderId="38" xfId="0" applyFont="1" applyFill="1" applyBorder="1" applyProtection="1"/>
    <xf numFmtId="0" fontId="4" fillId="15" borderId="27" xfId="0" applyFont="1" applyFill="1" applyBorder="1" applyProtection="1"/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2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23" xfId="0" applyFont="1" applyFill="1" applyBorder="1" applyAlignment="1" applyProtection="1">
      <alignment vertical="center" wrapText="1"/>
    </xf>
    <xf numFmtId="0" fontId="2" fillId="2" borderId="36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4" fillId="14" borderId="26" xfId="0" applyFont="1" applyFill="1" applyBorder="1" applyProtection="1"/>
    <xf numFmtId="0" fontId="4" fillId="14" borderId="38" xfId="0" applyFont="1" applyFill="1" applyBorder="1" applyProtection="1"/>
    <xf numFmtId="0" fontId="4" fillId="14" borderId="27" xfId="0" applyFont="1" applyFill="1" applyBorder="1" applyProtection="1"/>
    <xf numFmtId="0" fontId="4" fillId="14" borderId="26" xfId="0" applyFont="1" applyFill="1" applyBorder="1" applyAlignment="1" applyProtection="1">
      <alignment wrapText="1" shrinkToFit="1"/>
    </xf>
    <xf numFmtId="0" fontId="4" fillId="14" borderId="38" xfId="0" applyFont="1" applyFill="1" applyBorder="1" applyAlignment="1" applyProtection="1">
      <alignment wrapText="1" shrinkToFit="1"/>
    </xf>
    <xf numFmtId="0" fontId="4" fillId="14" borderId="27" xfId="0" applyFont="1" applyFill="1" applyBorder="1" applyAlignment="1" applyProtection="1">
      <alignment wrapText="1" shrinkToFit="1"/>
    </xf>
    <xf numFmtId="0" fontId="4" fillId="14" borderId="26" xfId="0" applyFont="1" applyFill="1" applyBorder="1" applyAlignment="1" applyProtection="1">
      <alignment vertical="center" wrapText="1" shrinkToFit="1"/>
    </xf>
    <xf numFmtId="0" fontId="4" fillId="14" borderId="38" xfId="0" applyFont="1" applyFill="1" applyBorder="1" applyAlignment="1" applyProtection="1">
      <alignment vertical="center" wrapText="1" shrinkToFit="1"/>
    </xf>
    <xf numFmtId="0" fontId="4" fillId="14" borderId="27" xfId="0" applyFont="1" applyFill="1" applyBorder="1" applyAlignment="1" applyProtection="1">
      <alignment vertical="center" wrapText="1" shrinkToFit="1"/>
    </xf>
    <xf numFmtId="0" fontId="4" fillId="15" borderId="24" xfId="0" applyFont="1" applyFill="1" applyBorder="1" applyProtection="1"/>
    <xf numFmtId="0" fontId="4" fillId="15" borderId="37" xfId="0" applyFont="1" applyFill="1" applyBorder="1" applyProtection="1"/>
    <xf numFmtId="0" fontId="4" fillId="15" borderId="25" xfId="0" applyFont="1" applyFill="1" applyBorder="1" applyProtection="1"/>
    <xf numFmtId="0" fontId="4" fillId="11" borderId="10" xfId="0" applyFont="1" applyFill="1" applyBorder="1" applyAlignment="1" applyProtection="1">
      <alignment horizontal="center" vertical="center" wrapText="1" shrinkToFit="1"/>
    </xf>
    <xf numFmtId="0" fontId="4" fillId="11" borderId="17" xfId="0" applyFont="1" applyFill="1" applyBorder="1" applyAlignment="1" applyProtection="1">
      <alignment horizontal="center" vertical="center" wrapText="1" shrinkToFit="1"/>
    </xf>
    <xf numFmtId="0" fontId="4" fillId="11" borderId="28" xfId="0" applyFont="1" applyFill="1" applyBorder="1" applyAlignment="1" applyProtection="1">
      <alignment horizontal="center" vertical="center" wrapText="1" shrinkToFit="1"/>
    </xf>
    <xf numFmtId="4" fontId="4" fillId="11" borderId="15" xfId="0" applyNumberFormat="1" applyFont="1" applyFill="1" applyBorder="1" applyAlignment="1" applyProtection="1">
      <alignment horizontal="center" vertical="center"/>
    </xf>
    <xf numFmtId="4" fontId="4" fillId="11" borderId="17" xfId="0" applyNumberFormat="1" applyFont="1" applyFill="1" applyBorder="1" applyAlignment="1" applyProtection="1">
      <alignment horizontal="center" vertical="center"/>
    </xf>
    <xf numFmtId="4" fontId="4" fillId="11" borderId="28" xfId="0" applyNumberFormat="1" applyFont="1" applyFill="1" applyBorder="1" applyAlignment="1" applyProtection="1">
      <alignment horizontal="center" vertical="center"/>
    </xf>
    <xf numFmtId="0" fontId="4" fillId="11" borderId="15" xfId="0" applyFont="1" applyFill="1" applyBorder="1" applyAlignment="1" applyProtection="1">
      <alignment horizontal="center" vertical="center"/>
    </xf>
    <xf numFmtId="0" fontId="4" fillId="11" borderId="12" xfId="0" applyFont="1" applyFill="1" applyBorder="1" applyAlignment="1" applyProtection="1">
      <alignment horizontal="center" vertical="center"/>
    </xf>
    <xf numFmtId="4" fontId="4" fillId="11" borderId="10" xfId="0" applyNumberFormat="1" applyFont="1" applyFill="1" applyBorder="1" applyAlignment="1" applyProtection="1">
      <alignment horizontal="center" vertical="center" wrapText="1"/>
    </xf>
    <xf numFmtId="4" fontId="4" fillId="11" borderId="17" xfId="0" applyNumberFormat="1" applyFont="1" applyFill="1" applyBorder="1" applyAlignment="1" applyProtection="1">
      <alignment horizontal="center" vertical="center" wrapText="1"/>
    </xf>
    <xf numFmtId="4" fontId="4" fillId="11" borderId="28" xfId="0" applyNumberFormat="1" applyFont="1" applyFill="1" applyBorder="1" applyAlignment="1" applyProtection="1">
      <alignment horizontal="center" vertical="center" wrapText="1"/>
    </xf>
    <xf numFmtId="0" fontId="4" fillId="11" borderId="10" xfId="0" applyFont="1" applyFill="1" applyBorder="1" applyAlignment="1" applyProtection="1">
      <alignment horizontal="center" vertical="center" wrapText="1"/>
    </xf>
    <xf numFmtId="0" fontId="4" fillId="11" borderId="17" xfId="0" applyFont="1" applyFill="1" applyBorder="1" applyAlignment="1" applyProtection="1">
      <alignment horizontal="center" vertical="center" wrapText="1"/>
    </xf>
    <xf numFmtId="0" fontId="4" fillId="11" borderId="28" xfId="0" applyFont="1" applyFill="1" applyBorder="1" applyAlignment="1" applyProtection="1">
      <alignment horizontal="center" vertical="center" wrapText="1"/>
    </xf>
    <xf numFmtId="4" fontId="4" fillId="5" borderId="15" xfId="0" applyNumberFormat="1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 shrinkToFit="1"/>
    </xf>
    <xf numFmtId="0" fontId="4" fillId="5" borderId="17" xfId="0" applyFont="1" applyFill="1" applyBorder="1" applyAlignment="1" applyProtection="1">
      <alignment horizontal="center" vertical="center" wrapText="1" shrinkToFit="1"/>
    </xf>
    <xf numFmtId="0" fontId="4" fillId="5" borderId="28" xfId="0" applyFont="1" applyFill="1" applyBorder="1" applyAlignment="1" applyProtection="1">
      <alignment horizontal="center" vertical="center" wrapText="1" shrinkToFit="1"/>
    </xf>
    <xf numFmtId="0" fontId="5" fillId="4" borderId="21" xfId="0" applyFont="1" applyFill="1" applyBorder="1" applyAlignment="1" applyProtection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 wrapText="1"/>
    </xf>
    <xf numFmtId="0" fontId="5" fillId="4" borderId="55" xfId="0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/>
    </xf>
    <xf numFmtId="2" fontId="4" fillId="4" borderId="12" xfId="0" applyNumberFormat="1" applyFont="1" applyFill="1" applyBorder="1" applyAlignment="1" applyProtection="1">
      <alignment horizontal="center" vertical="center"/>
    </xf>
    <xf numFmtId="4" fontId="4" fillId="4" borderId="15" xfId="0" applyNumberFormat="1" applyFont="1" applyFill="1" applyBorder="1" applyAlignment="1" applyProtection="1">
      <alignment horizontal="center" vertical="center"/>
    </xf>
    <xf numFmtId="4" fontId="4" fillId="4" borderId="17" xfId="0" applyNumberFormat="1" applyFont="1" applyFill="1" applyBorder="1" applyAlignment="1" applyProtection="1">
      <alignment horizontal="center" vertical="center"/>
    </xf>
    <xf numFmtId="4" fontId="4" fillId="4" borderId="28" xfId="0" applyNumberFormat="1" applyFont="1" applyFill="1" applyBorder="1" applyAlignment="1" applyProtection="1">
      <alignment horizontal="center" vertical="center"/>
    </xf>
    <xf numFmtId="4" fontId="4" fillId="4" borderId="10" xfId="0" applyNumberFormat="1" applyFont="1" applyFill="1" applyBorder="1" applyAlignment="1" applyProtection="1">
      <alignment horizontal="center" vertical="center" wrapText="1"/>
    </xf>
    <xf numFmtId="4" fontId="4" fillId="4" borderId="17" xfId="0" applyNumberFormat="1" applyFont="1" applyFill="1" applyBorder="1" applyAlignment="1" applyProtection="1">
      <alignment horizontal="center" vertical="center" wrapText="1"/>
    </xf>
    <xf numFmtId="4" fontId="4" fillId="4" borderId="28" xfId="0" applyNumberFormat="1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4" fontId="4" fillId="4" borderId="15" xfId="0" applyNumberFormat="1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 shrinkToFit="1"/>
    </xf>
    <xf numFmtId="0" fontId="4" fillId="4" borderId="17" xfId="0" applyFont="1" applyFill="1" applyBorder="1" applyAlignment="1" applyProtection="1">
      <alignment horizontal="center" vertical="center" wrapText="1" shrinkToFit="1"/>
    </xf>
    <xf numFmtId="0" fontId="4" fillId="4" borderId="28" xfId="0" applyFont="1" applyFill="1" applyBorder="1" applyAlignment="1" applyProtection="1">
      <alignment horizontal="center" vertical="center" wrapText="1" shrinkToFit="1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4" fontId="4" fillId="4" borderId="12" xfId="0" applyNumberFormat="1" applyFont="1" applyFill="1" applyBorder="1" applyAlignment="1" applyProtection="1">
      <alignment horizontal="center" vertical="center"/>
    </xf>
    <xf numFmtId="4" fontId="4" fillId="4" borderId="12" xfId="0" applyNumberFormat="1" applyFont="1" applyFill="1" applyBorder="1" applyAlignment="1" applyProtection="1">
      <alignment horizontal="center" vertical="center" wrapText="1"/>
    </xf>
    <xf numFmtId="0" fontId="5" fillId="7" borderId="21" xfId="0" applyFont="1" applyFill="1" applyBorder="1" applyAlignment="1" applyProtection="1">
      <alignment horizontal="center" vertical="center" wrapText="1"/>
    </xf>
    <xf numFmtId="0" fontId="5" fillId="7" borderId="22" xfId="0" applyFont="1" applyFill="1" applyBorder="1" applyAlignment="1" applyProtection="1">
      <alignment horizontal="center" vertical="center" wrapText="1"/>
    </xf>
    <xf numFmtId="0" fontId="5" fillId="7" borderId="55" xfId="0" applyFont="1" applyFill="1" applyBorder="1" applyAlignment="1" applyProtection="1">
      <alignment horizontal="center" vertical="center" wrapText="1"/>
    </xf>
    <xf numFmtId="2" fontId="4" fillId="7" borderId="17" xfId="0" applyNumberFormat="1" applyFont="1" applyFill="1" applyBorder="1" applyAlignment="1" applyProtection="1">
      <alignment horizontal="center" vertical="center"/>
    </xf>
    <xf numFmtId="2" fontId="4" fillId="7" borderId="12" xfId="0" applyNumberFormat="1" applyFont="1" applyFill="1" applyBorder="1" applyAlignment="1" applyProtection="1">
      <alignment horizontal="center" vertical="center"/>
    </xf>
    <xf numFmtId="4" fontId="4" fillId="7" borderId="28" xfId="0" applyNumberFormat="1" applyFont="1" applyFill="1" applyBorder="1" applyAlignment="1" applyProtection="1">
      <alignment horizontal="center" vertical="center"/>
    </xf>
    <xf numFmtId="4" fontId="4" fillId="7" borderId="28" xfId="0" applyNumberFormat="1" applyFont="1" applyFill="1" applyBorder="1" applyAlignment="1" applyProtection="1">
      <alignment horizontal="center" vertical="center" wrapText="1"/>
    </xf>
    <xf numFmtId="0" fontId="4" fillId="7" borderId="28" xfId="0" applyFont="1" applyFill="1" applyBorder="1" applyAlignment="1" applyProtection="1">
      <alignment horizontal="center" vertical="center" wrapText="1"/>
    </xf>
    <xf numFmtId="0" fontId="4" fillId="7" borderId="15" xfId="0" applyFont="1" applyFill="1" applyBorder="1" applyAlignment="1" applyProtection="1">
      <alignment horizontal="center" vertical="center" wrapText="1"/>
    </xf>
    <xf numFmtId="0" fontId="4" fillId="7" borderId="10" xfId="0" applyFont="1" applyFill="1" applyBorder="1" applyAlignment="1" applyProtection="1">
      <alignment horizontal="center" vertical="center" wrapText="1" shrinkToFit="1"/>
    </xf>
    <xf numFmtId="0" fontId="4" fillId="7" borderId="17" xfId="0" applyFont="1" applyFill="1" applyBorder="1" applyAlignment="1" applyProtection="1">
      <alignment horizontal="center" vertical="center" wrapText="1" shrinkToFit="1"/>
    </xf>
    <xf numFmtId="0" fontId="4" fillId="7" borderId="28" xfId="0" applyFont="1" applyFill="1" applyBorder="1" applyAlignment="1" applyProtection="1">
      <alignment horizontal="center" vertical="center" wrapText="1" shrinkToFit="1"/>
    </xf>
    <xf numFmtId="0" fontId="4" fillId="7" borderId="15" xfId="0" applyFont="1" applyFill="1" applyBorder="1" applyAlignment="1" applyProtection="1">
      <alignment horizontal="center" vertical="center"/>
    </xf>
    <xf numFmtId="0" fontId="4" fillId="7" borderId="12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5" fillId="9" borderId="34" xfId="0" applyFont="1" applyFill="1" applyBorder="1" applyAlignment="1" applyProtection="1">
      <alignment horizontal="center" vertical="center" wrapText="1"/>
    </xf>
    <xf numFmtId="0" fontId="5" fillId="9" borderId="33" xfId="0" applyFont="1" applyFill="1" applyBorder="1" applyAlignment="1" applyProtection="1">
      <alignment horizontal="center" vertical="center" wrapText="1"/>
    </xf>
    <xf numFmtId="0" fontId="5" fillId="9" borderId="29" xfId="0" applyFont="1" applyFill="1" applyBorder="1" applyAlignment="1" applyProtection="1">
      <alignment horizontal="center" vertical="center" wrapText="1"/>
    </xf>
    <xf numFmtId="2" fontId="4" fillId="9" borderId="17" xfId="0" applyNumberFormat="1" applyFont="1" applyFill="1" applyBorder="1" applyAlignment="1" applyProtection="1">
      <alignment horizontal="center" vertical="center"/>
    </xf>
    <xf numFmtId="2" fontId="4" fillId="9" borderId="12" xfId="0" applyNumberFormat="1" applyFont="1" applyFill="1" applyBorder="1" applyAlignment="1" applyProtection="1">
      <alignment horizontal="center" vertical="center"/>
    </xf>
    <xf numFmtId="4" fontId="4" fillId="9" borderId="17" xfId="0" applyNumberFormat="1" applyFont="1" applyFill="1" applyBorder="1" applyAlignment="1" applyProtection="1">
      <alignment horizontal="center" vertical="center"/>
    </xf>
    <xf numFmtId="4" fontId="4" fillId="9" borderId="28" xfId="0" applyNumberFormat="1" applyFont="1" applyFill="1" applyBorder="1" applyAlignment="1" applyProtection="1">
      <alignment horizontal="center" vertical="center"/>
    </xf>
    <xf numFmtId="4" fontId="4" fillId="9" borderId="10" xfId="0" applyNumberFormat="1" applyFont="1" applyFill="1" applyBorder="1" applyAlignment="1" applyProtection="1">
      <alignment horizontal="center" vertical="center" wrapText="1"/>
    </xf>
    <xf numFmtId="4" fontId="4" fillId="9" borderId="17" xfId="0" applyNumberFormat="1" applyFont="1" applyFill="1" applyBorder="1" applyAlignment="1" applyProtection="1">
      <alignment horizontal="center" vertical="center" wrapText="1"/>
    </xf>
    <xf numFmtId="4" fontId="4" fillId="9" borderId="28" xfId="0" applyNumberFormat="1" applyFont="1" applyFill="1" applyBorder="1" applyAlignment="1" applyProtection="1">
      <alignment horizontal="center" vertical="center" wrapText="1"/>
    </xf>
    <xf numFmtId="0" fontId="4" fillId="9" borderId="10" xfId="0" applyFont="1" applyFill="1" applyBorder="1" applyAlignment="1" applyProtection="1">
      <alignment horizontal="center" vertical="center" wrapText="1"/>
    </xf>
    <xf numFmtId="0" fontId="4" fillId="9" borderId="17" xfId="0" applyFont="1" applyFill="1" applyBorder="1" applyAlignment="1" applyProtection="1">
      <alignment horizontal="center" vertical="center" wrapText="1"/>
    </xf>
    <xf numFmtId="0" fontId="4" fillId="9" borderId="28" xfId="0" applyFont="1" applyFill="1" applyBorder="1" applyAlignment="1" applyProtection="1">
      <alignment horizontal="center" vertical="center" wrapText="1"/>
    </xf>
    <xf numFmtId="4" fontId="4" fillId="9" borderId="15" xfId="0" applyNumberFormat="1" applyFont="1" applyFill="1" applyBorder="1" applyAlignment="1" applyProtection="1">
      <alignment horizontal="center" vertical="center"/>
    </xf>
    <xf numFmtId="0" fontId="4" fillId="9" borderId="15" xfId="0" applyFont="1" applyFill="1" applyBorder="1" applyAlignment="1" applyProtection="1">
      <alignment horizontal="center" vertical="center" wrapText="1"/>
    </xf>
    <xf numFmtId="0" fontId="4" fillId="9" borderId="12" xfId="0" applyFont="1" applyFill="1" applyBorder="1" applyAlignment="1" applyProtection="1">
      <alignment horizontal="center" vertical="center" wrapText="1"/>
    </xf>
    <xf numFmtId="4" fontId="4" fillId="9" borderId="15" xfId="0" applyNumberFormat="1" applyFont="1" applyFill="1" applyBorder="1" applyAlignment="1" applyProtection="1">
      <alignment horizontal="center" vertical="center" wrapText="1"/>
    </xf>
    <xf numFmtId="0" fontId="4" fillId="9" borderId="10" xfId="0" applyFont="1" applyFill="1" applyBorder="1" applyAlignment="1" applyProtection="1">
      <alignment horizontal="center" vertical="center" wrapText="1" shrinkToFit="1"/>
    </xf>
    <xf numFmtId="0" fontId="4" fillId="9" borderId="17" xfId="0" applyFont="1" applyFill="1" applyBorder="1" applyAlignment="1" applyProtection="1">
      <alignment horizontal="center" vertical="center" wrapText="1" shrinkToFit="1"/>
    </xf>
    <xf numFmtId="0" fontId="4" fillId="9" borderId="28" xfId="0" applyFont="1" applyFill="1" applyBorder="1" applyAlignment="1" applyProtection="1">
      <alignment horizontal="center" vertical="center" wrapText="1" shrinkToFit="1"/>
    </xf>
    <xf numFmtId="0" fontId="4" fillId="9" borderId="15" xfId="0" applyFont="1" applyFill="1" applyBorder="1" applyAlignment="1" applyProtection="1">
      <alignment horizontal="center" vertical="center"/>
    </xf>
    <xf numFmtId="0" fontId="4" fillId="9" borderId="12" xfId="0" applyFont="1" applyFill="1" applyBorder="1" applyAlignment="1" applyProtection="1">
      <alignment horizontal="center" vertical="center"/>
    </xf>
    <xf numFmtId="0" fontId="4" fillId="9" borderId="10" xfId="0" applyFont="1" applyFill="1" applyBorder="1" applyAlignment="1" applyProtection="1">
      <alignment horizontal="center" vertical="center"/>
    </xf>
    <xf numFmtId="4" fontId="4" fillId="9" borderId="12" xfId="0" applyNumberFormat="1" applyFont="1" applyFill="1" applyBorder="1" applyAlignment="1" applyProtection="1">
      <alignment horizontal="center" vertical="center"/>
    </xf>
    <xf numFmtId="4" fontId="4" fillId="9" borderId="12" xfId="0" applyNumberFormat="1" applyFont="1" applyFill="1" applyBorder="1" applyAlignment="1" applyProtection="1">
      <alignment horizontal="center" vertical="center" wrapText="1"/>
    </xf>
    <xf numFmtId="0" fontId="5" fillId="10" borderId="33" xfId="0" applyFont="1" applyFill="1" applyBorder="1" applyAlignment="1" applyProtection="1">
      <alignment horizontal="center" vertical="center" wrapText="1"/>
    </xf>
    <xf numFmtId="0" fontId="5" fillId="10" borderId="29" xfId="0" applyFont="1" applyFill="1" applyBorder="1" applyAlignment="1" applyProtection="1">
      <alignment horizontal="center" vertical="center" wrapText="1"/>
    </xf>
    <xf numFmtId="2" fontId="4" fillId="10" borderId="17" xfId="0" applyNumberFormat="1" applyFont="1" applyFill="1" applyBorder="1" applyAlignment="1" applyProtection="1">
      <alignment horizontal="center" vertical="center"/>
    </xf>
    <xf numFmtId="2" fontId="4" fillId="10" borderId="12" xfId="0" applyNumberFormat="1" applyFont="1" applyFill="1" applyBorder="1" applyAlignment="1" applyProtection="1">
      <alignment horizontal="center" vertical="center"/>
    </xf>
    <xf numFmtId="4" fontId="4" fillId="10" borderId="17" xfId="0" applyNumberFormat="1" applyFont="1" applyFill="1" applyBorder="1" applyAlignment="1" applyProtection="1">
      <alignment horizontal="center" vertical="center"/>
    </xf>
    <xf numFmtId="4" fontId="4" fillId="10" borderId="28" xfId="0" applyNumberFormat="1" applyFont="1" applyFill="1" applyBorder="1" applyAlignment="1" applyProtection="1">
      <alignment horizontal="center" vertical="center"/>
    </xf>
    <xf numFmtId="4" fontId="4" fillId="10" borderId="10" xfId="0" applyNumberFormat="1" applyFont="1" applyFill="1" applyBorder="1" applyAlignment="1" applyProtection="1">
      <alignment horizontal="center" vertical="center" wrapText="1"/>
    </xf>
    <xf numFmtId="4" fontId="4" fillId="10" borderId="17" xfId="0" applyNumberFormat="1" applyFont="1" applyFill="1" applyBorder="1" applyAlignment="1" applyProtection="1">
      <alignment horizontal="center" vertical="center" wrapText="1"/>
    </xf>
    <xf numFmtId="4" fontId="4" fillId="10" borderId="28" xfId="0" applyNumberFormat="1" applyFont="1" applyFill="1" applyBorder="1" applyAlignment="1" applyProtection="1">
      <alignment horizontal="center" vertical="center" wrapText="1"/>
    </xf>
    <xf numFmtId="0" fontId="4" fillId="10" borderId="10" xfId="0" applyFont="1" applyFill="1" applyBorder="1" applyAlignment="1" applyProtection="1">
      <alignment horizontal="center" vertical="center" wrapText="1"/>
    </xf>
    <xf numFmtId="0" fontId="4" fillId="10" borderId="17" xfId="0" applyFont="1" applyFill="1" applyBorder="1" applyAlignment="1" applyProtection="1">
      <alignment horizontal="center" vertical="center" wrapText="1"/>
    </xf>
    <xf numFmtId="0" fontId="4" fillId="10" borderId="28" xfId="0" applyFont="1" applyFill="1" applyBorder="1" applyAlignment="1" applyProtection="1">
      <alignment horizontal="center" vertical="center" wrapText="1"/>
    </xf>
    <xf numFmtId="4" fontId="4" fillId="10" borderId="15" xfId="0" applyNumberFormat="1" applyFont="1" applyFill="1" applyBorder="1" applyAlignment="1" applyProtection="1">
      <alignment horizontal="center" vertical="center"/>
    </xf>
    <xf numFmtId="0" fontId="4" fillId="10" borderId="15" xfId="0" applyFont="1" applyFill="1" applyBorder="1" applyAlignment="1" applyProtection="1">
      <alignment horizontal="center" vertical="center" wrapText="1"/>
    </xf>
    <xf numFmtId="0" fontId="4" fillId="10" borderId="12" xfId="0" applyFont="1" applyFill="1" applyBorder="1" applyAlignment="1" applyProtection="1">
      <alignment horizontal="center" vertical="center" wrapText="1"/>
    </xf>
    <xf numFmtId="4" fontId="4" fillId="10" borderId="15" xfId="0" applyNumberFormat="1" applyFont="1" applyFill="1" applyBorder="1" applyAlignment="1" applyProtection="1">
      <alignment horizontal="center" vertical="center" wrapText="1"/>
    </xf>
    <xf numFmtId="0" fontId="4" fillId="10" borderId="10" xfId="0" applyFont="1" applyFill="1" applyBorder="1" applyAlignment="1" applyProtection="1">
      <alignment horizontal="center" vertical="center" wrapText="1" shrinkToFit="1"/>
    </xf>
    <xf numFmtId="0" fontId="4" fillId="10" borderId="17" xfId="0" applyFont="1" applyFill="1" applyBorder="1" applyAlignment="1" applyProtection="1">
      <alignment horizontal="center" vertical="center" wrapText="1" shrinkToFit="1"/>
    </xf>
    <xf numFmtId="0" fontId="4" fillId="10" borderId="28" xfId="0" applyFont="1" applyFill="1" applyBorder="1" applyAlignment="1" applyProtection="1">
      <alignment horizontal="center" vertical="center" wrapText="1" shrinkToFit="1"/>
    </xf>
    <xf numFmtId="0" fontId="4" fillId="10" borderId="15" xfId="0" applyFont="1" applyFill="1" applyBorder="1" applyAlignment="1" applyProtection="1">
      <alignment horizontal="center" vertical="center"/>
    </xf>
    <xf numFmtId="0" fontId="4" fillId="10" borderId="12" xfId="0" applyFont="1" applyFill="1" applyBorder="1" applyAlignment="1" applyProtection="1">
      <alignment horizontal="center" vertical="center"/>
    </xf>
    <xf numFmtId="0" fontId="4" fillId="10" borderId="10" xfId="0" applyFont="1" applyFill="1" applyBorder="1" applyAlignment="1" applyProtection="1">
      <alignment horizontal="center" vertical="center"/>
    </xf>
    <xf numFmtId="4" fontId="4" fillId="10" borderId="12" xfId="0" applyNumberFormat="1" applyFont="1" applyFill="1" applyBorder="1" applyAlignment="1" applyProtection="1">
      <alignment horizontal="center" vertical="center"/>
    </xf>
    <xf numFmtId="4" fontId="4" fillId="10" borderId="12" xfId="0" applyNumberFormat="1" applyFont="1" applyFill="1" applyBorder="1" applyAlignment="1" applyProtection="1">
      <alignment horizontal="center" vertical="center" wrapText="1"/>
    </xf>
    <xf numFmtId="4" fontId="4" fillId="11" borderId="12" xfId="0" applyNumberFormat="1" applyFont="1" applyFill="1" applyBorder="1" applyAlignment="1" applyProtection="1">
      <alignment horizontal="center" vertical="center"/>
    </xf>
    <xf numFmtId="4" fontId="4" fillId="11" borderId="12" xfId="0" applyNumberFormat="1" applyFont="1" applyFill="1" applyBorder="1" applyAlignment="1" applyProtection="1">
      <alignment horizontal="center" vertical="center" wrapText="1"/>
    </xf>
    <xf numFmtId="0" fontId="4" fillId="11" borderId="12" xfId="0" applyFont="1" applyFill="1" applyBorder="1" applyAlignment="1" applyProtection="1">
      <alignment horizontal="center" vertical="center" wrapText="1"/>
    </xf>
    <xf numFmtId="0" fontId="5" fillId="11" borderId="33" xfId="0" applyFont="1" applyFill="1" applyBorder="1" applyAlignment="1" applyProtection="1">
      <alignment horizontal="center" vertical="center" wrapText="1"/>
    </xf>
    <xf numFmtId="0" fontId="5" fillId="11" borderId="29" xfId="0" applyFont="1" applyFill="1" applyBorder="1" applyAlignment="1" applyProtection="1">
      <alignment horizontal="center" vertical="center" wrapText="1"/>
    </xf>
    <xf numFmtId="2" fontId="4" fillId="11" borderId="17" xfId="0" applyNumberFormat="1" applyFont="1" applyFill="1" applyBorder="1" applyAlignment="1" applyProtection="1">
      <alignment horizontal="center" vertical="center"/>
    </xf>
    <xf numFmtId="2" fontId="4" fillId="11" borderId="12" xfId="0" applyNumberFormat="1" applyFont="1" applyFill="1" applyBorder="1" applyAlignment="1" applyProtection="1">
      <alignment horizontal="center" vertical="center"/>
    </xf>
    <xf numFmtId="4" fontId="4" fillId="11" borderId="15" xfId="0" applyNumberFormat="1" applyFont="1" applyFill="1" applyBorder="1" applyAlignment="1" applyProtection="1">
      <alignment horizontal="center" vertical="center" wrapText="1"/>
    </xf>
    <xf numFmtId="0" fontId="5" fillId="13" borderId="33" xfId="0" applyFont="1" applyFill="1" applyBorder="1" applyAlignment="1" applyProtection="1">
      <alignment horizontal="center" vertical="center" wrapText="1"/>
    </xf>
    <xf numFmtId="0" fontId="5" fillId="13" borderId="29" xfId="0" applyFont="1" applyFill="1" applyBorder="1" applyAlignment="1" applyProtection="1">
      <alignment horizontal="center" vertical="center" wrapText="1"/>
    </xf>
    <xf numFmtId="2" fontId="4" fillId="13" borderId="17" xfId="0" applyNumberFormat="1" applyFont="1" applyFill="1" applyBorder="1" applyAlignment="1" applyProtection="1">
      <alignment horizontal="center" vertical="center"/>
    </xf>
    <xf numFmtId="2" fontId="4" fillId="13" borderId="12" xfId="0" applyNumberFormat="1" applyFont="1" applyFill="1" applyBorder="1" applyAlignment="1" applyProtection="1">
      <alignment horizontal="center" vertical="center"/>
    </xf>
    <xf numFmtId="4" fontId="4" fillId="21" borderId="15" xfId="0" applyNumberFormat="1" applyFont="1" applyFill="1" applyBorder="1" applyAlignment="1" applyProtection="1">
      <alignment horizontal="center" vertical="center" wrapText="1"/>
    </xf>
    <xf numFmtId="4" fontId="4" fillId="21" borderId="17" xfId="0" applyNumberFormat="1" applyFont="1" applyFill="1" applyBorder="1" applyAlignment="1" applyProtection="1">
      <alignment horizontal="center" vertical="center" wrapText="1"/>
    </xf>
    <xf numFmtId="4" fontId="4" fillId="21" borderId="12" xfId="0" applyNumberFormat="1" applyFont="1" applyFill="1" applyBorder="1" applyAlignment="1" applyProtection="1">
      <alignment horizontal="center" vertical="center" wrapText="1"/>
    </xf>
    <xf numFmtId="4" fontId="4" fillId="18" borderId="54" xfId="0" applyNumberFormat="1" applyFont="1" applyFill="1" applyBorder="1" applyAlignment="1" applyProtection="1">
      <alignment horizontal="center" vertical="center" wrapText="1"/>
    </xf>
    <xf numFmtId="4" fontId="4" fillId="18" borderId="56" xfId="0" applyNumberFormat="1" applyFont="1" applyFill="1" applyBorder="1" applyAlignment="1" applyProtection="1">
      <alignment horizontal="center" vertical="center" wrapText="1"/>
    </xf>
    <xf numFmtId="4" fontId="4" fillId="17" borderId="10" xfId="0" applyNumberFormat="1" applyFont="1" applyFill="1" applyBorder="1" applyAlignment="1" applyProtection="1">
      <alignment horizontal="center" vertical="center" wrapText="1"/>
    </xf>
    <xf numFmtId="4" fontId="4" fillId="17" borderId="12" xfId="0" applyNumberFormat="1" applyFont="1" applyFill="1" applyBorder="1" applyAlignment="1" applyProtection="1">
      <alignment horizontal="center" vertical="center" wrapText="1"/>
    </xf>
    <xf numFmtId="4" fontId="4" fillId="17" borderId="63" xfId="0" applyNumberFormat="1" applyFont="1" applyFill="1" applyBorder="1" applyAlignment="1" applyProtection="1">
      <alignment horizontal="center" vertical="center" wrapText="1"/>
    </xf>
    <xf numFmtId="4" fontId="4" fillId="17" borderId="62" xfId="0" applyNumberFormat="1" applyFont="1" applyFill="1" applyBorder="1" applyAlignment="1" applyProtection="1">
      <alignment horizontal="center" vertical="center" wrapText="1"/>
    </xf>
    <xf numFmtId="4" fontId="4" fillId="17" borderId="15" xfId="0" applyNumberFormat="1" applyFont="1" applyFill="1" applyBorder="1" applyAlignment="1" applyProtection="1">
      <alignment horizontal="center" vertical="center"/>
    </xf>
    <xf numFmtId="4" fontId="4" fillId="17" borderId="17" xfId="0" applyNumberFormat="1" applyFont="1" applyFill="1" applyBorder="1" applyAlignment="1" applyProtection="1">
      <alignment horizontal="center" vertical="center"/>
    </xf>
    <xf numFmtId="4" fontId="4" fillId="17" borderId="12" xfId="0" applyNumberFormat="1" applyFont="1" applyFill="1" applyBorder="1" applyAlignment="1" applyProtection="1">
      <alignment horizontal="center" vertical="center"/>
    </xf>
    <xf numFmtId="0" fontId="5" fillId="10" borderId="34" xfId="0" applyFont="1" applyFill="1" applyBorder="1" applyAlignment="1" applyProtection="1">
      <alignment horizontal="center" vertical="center" wrapText="1"/>
    </xf>
    <xf numFmtId="0" fontId="5" fillId="17" borderId="21" xfId="0" applyFont="1" applyFill="1" applyBorder="1" applyAlignment="1" applyProtection="1">
      <alignment horizontal="center" vertical="center" wrapText="1"/>
    </xf>
    <xf numFmtId="0" fontId="5" fillId="17" borderId="22" xfId="0" applyFont="1" applyFill="1" applyBorder="1" applyAlignment="1" applyProtection="1">
      <alignment horizontal="center" vertical="center" wrapText="1"/>
    </xf>
    <xf numFmtId="0" fontId="5" fillId="17" borderId="55" xfId="0" applyFont="1" applyFill="1" applyBorder="1" applyAlignment="1" applyProtection="1">
      <alignment horizontal="center" vertical="center" wrapText="1"/>
    </xf>
    <xf numFmtId="0" fontId="4" fillId="17" borderId="61" xfId="0" applyFont="1" applyFill="1" applyBorder="1" applyAlignment="1" applyProtection="1">
      <alignment horizontal="center" vertical="center" wrapText="1"/>
    </xf>
    <xf numFmtId="0" fontId="4" fillId="17" borderId="51" xfId="0" applyFont="1" applyFill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0" fontId="5" fillId="4" borderId="33" xfId="0" applyFont="1" applyFill="1" applyBorder="1" applyAlignment="1" applyProtection="1">
      <alignment horizontal="center" vertical="center" wrapText="1"/>
    </xf>
    <xf numFmtId="0" fontId="5" fillId="4" borderId="29" xfId="0" applyFont="1" applyFill="1" applyBorder="1" applyAlignment="1" applyProtection="1">
      <alignment horizontal="center" vertical="center" wrapText="1"/>
    </xf>
    <xf numFmtId="0" fontId="5" fillId="11" borderId="34" xfId="0" applyFont="1" applyFill="1" applyBorder="1" applyAlignment="1" applyProtection="1">
      <alignment horizontal="center" vertical="center" wrapText="1"/>
    </xf>
    <xf numFmtId="0" fontId="5" fillId="5" borderId="34" xfId="0" applyFont="1" applyFill="1" applyBorder="1" applyAlignment="1" applyProtection="1">
      <alignment horizontal="center" vertical="center" wrapText="1"/>
    </xf>
    <xf numFmtId="0" fontId="5" fillId="5" borderId="33" xfId="0" applyFont="1" applyFill="1" applyBorder="1" applyAlignment="1" applyProtection="1">
      <alignment horizontal="center" vertical="center" wrapText="1"/>
    </xf>
    <xf numFmtId="0" fontId="5" fillId="5" borderId="29" xfId="0" applyFont="1" applyFill="1" applyBorder="1" applyAlignment="1" applyProtection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C15B07"/>
      <color rgb="FFFFFF66"/>
      <color rgb="FF00CC66"/>
      <color rgb="FF99FF33"/>
      <color rgb="FFCCCC00"/>
      <color rgb="FFFF66CC"/>
      <color rgb="FFFF66FF"/>
      <color rgb="FFFF6699"/>
      <color rgb="FFFDA5E6"/>
      <color rgb="FFFF78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33"/>
  <sheetViews>
    <sheetView tabSelected="1" workbookViewId="0">
      <selection activeCell="C7" sqref="C7"/>
    </sheetView>
  </sheetViews>
  <sheetFormatPr defaultRowHeight="15"/>
  <cols>
    <col min="1" max="1" width="4.7109375" customWidth="1"/>
    <col min="2" max="2" width="39.7109375" customWidth="1"/>
    <col min="3" max="3" width="99.7109375" customWidth="1"/>
  </cols>
  <sheetData>
    <row r="1" spans="2:3">
      <c r="B1" s="1" t="s">
        <v>33</v>
      </c>
    </row>
    <row r="2" spans="2:3" ht="15.75" thickBot="1"/>
    <row r="3" spans="2:3" ht="15.75" thickBot="1">
      <c r="B3" s="2" t="s">
        <v>19</v>
      </c>
      <c r="C3" s="3" t="s">
        <v>127</v>
      </c>
    </row>
    <row r="4" spans="2:3" ht="15" customHeight="1">
      <c r="B4" s="9" t="s">
        <v>103</v>
      </c>
      <c r="C4" s="10" t="s">
        <v>119</v>
      </c>
    </row>
    <row r="5" spans="2:3" ht="60">
      <c r="B5" s="6" t="s">
        <v>79</v>
      </c>
      <c r="C5" s="11" t="s">
        <v>104</v>
      </c>
    </row>
    <row r="6" spans="2:3" ht="75">
      <c r="B6" s="6" t="s">
        <v>125</v>
      </c>
      <c r="C6" s="11" t="s">
        <v>126</v>
      </c>
    </row>
    <row r="7" spans="2:3" ht="45">
      <c r="B7" s="7" t="s">
        <v>88</v>
      </c>
      <c r="C7" s="12" t="s">
        <v>105</v>
      </c>
    </row>
    <row r="8" spans="2:3" ht="60">
      <c r="B8" s="7" t="s">
        <v>138</v>
      </c>
      <c r="C8" s="12" t="s">
        <v>121</v>
      </c>
    </row>
    <row r="9" spans="2:3" ht="60">
      <c r="B9" s="7" t="s">
        <v>84</v>
      </c>
      <c r="C9" s="12" t="s">
        <v>107</v>
      </c>
    </row>
    <row r="10" spans="2:3" ht="30">
      <c r="B10" s="7" t="s">
        <v>69</v>
      </c>
      <c r="C10" s="12" t="s">
        <v>106</v>
      </c>
    </row>
    <row r="11" spans="2:3" ht="30">
      <c r="B11" s="7" t="s">
        <v>139</v>
      </c>
      <c r="C11" s="12" t="s">
        <v>140</v>
      </c>
    </row>
    <row r="12" spans="2:3">
      <c r="B12" s="7" t="s">
        <v>136</v>
      </c>
      <c r="C12" s="12" t="s">
        <v>108</v>
      </c>
    </row>
    <row r="13" spans="2:3" ht="30">
      <c r="B13" s="7" t="s">
        <v>134</v>
      </c>
      <c r="C13" s="12" t="s">
        <v>122</v>
      </c>
    </row>
    <row r="14" spans="2:3" ht="30">
      <c r="B14" s="7" t="s">
        <v>135</v>
      </c>
      <c r="C14" s="12" t="s">
        <v>123</v>
      </c>
    </row>
    <row r="15" spans="2:3" ht="30">
      <c r="B15" s="7" t="s">
        <v>137</v>
      </c>
      <c r="C15" s="12" t="s">
        <v>120</v>
      </c>
    </row>
    <row r="16" spans="2:3" ht="30" customHeight="1">
      <c r="B16" s="7" t="s">
        <v>92</v>
      </c>
      <c r="C16" s="12" t="s">
        <v>110</v>
      </c>
    </row>
    <row r="17" spans="2:3" ht="15.75" customHeight="1">
      <c r="B17" s="7" t="s">
        <v>102</v>
      </c>
      <c r="C17" s="12" t="s">
        <v>109</v>
      </c>
    </row>
    <row r="18" spans="2:3" ht="45">
      <c r="B18" s="7" t="s">
        <v>191</v>
      </c>
      <c r="C18" s="12" t="s">
        <v>192</v>
      </c>
    </row>
    <row r="19" spans="2:3" ht="60">
      <c r="B19" s="7" t="s">
        <v>133</v>
      </c>
      <c r="C19" s="12" t="s">
        <v>187</v>
      </c>
    </row>
    <row r="20" spans="2:3" ht="45" customHeight="1">
      <c r="B20" s="7" t="s">
        <v>190</v>
      </c>
      <c r="C20" s="12" t="s">
        <v>195</v>
      </c>
    </row>
    <row r="21" spans="2:3" ht="60">
      <c r="B21" s="7" t="s">
        <v>189</v>
      </c>
      <c r="C21" s="12" t="s">
        <v>193</v>
      </c>
    </row>
    <row r="22" spans="2:3" ht="60">
      <c r="B22" s="7" t="s">
        <v>188</v>
      </c>
      <c r="C22" s="12" t="s">
        <v>194</v>
      </c>
    </row>
    <row r="23" spans="2:3">
      <c r="B23" s="7" t="s">
        <v>101</v>
      </c>
      <c r="C23" s="12" t="s">
        <v>118</v>
      </c>
    </row>
    <row r="24" spans="2:3" ht="15" customHeight="1">
      <c r="B24" s="7" t="s">
        <v>96</v>
      </c>
      <c r="C24" s="12" t="s">
        <v>116</v>
      </c>
    </row>
    <row r="25" spans="2:3" ht="30">
      <c r="B25" s="7" t="s">
        <v>100</v>
      </c>
      <c r="C25" s="12" t="s">
        <v>117</v>
      </c>
    </row>
    <row r="26" spans="2:3" ht="30">
      <c r="B26" s="7" t="s">
        <v>93</v>
      </c>
      <c r="C26" s="12" t="s">
        <v>111</v>
      </c>
    </row>
    <row r="27" spans="2:3">
      <c r="B27" s="7" t="s">
        <v>24</v>
      </c>
      <c r="C27" s="12" t="s">
        <v>112</v>
      </c>
    </row>
    <row r="28" spans="2:3" ht="16.5" customHeight="1">
      <c r="B28" s="7" t="s">
        <v>98</v>
      </c>
      <c r="C28" s="12" t="s">
        <v>115</v>
      </c>
    </row>
    <row r="29" spans="2:3">
      <c r="B29" s="7" t="s">
        <v>97</v>
      </c>
      <c r="C29" s="12" t="s">
        <v>113</v>
      </c>
    </row>
    <row r="30" spans="2:3" ht="17.25" customHeight="1" thickBot="1">
      <c r="B30" s="8" t="s">
        <v>99</v>
      </c>
      <c r="C30" s="13" t="s">
        <v>114</v>
      </c>
    </row>
    <row r="32" spans="2:3" ht="33.75" customHeight="1">
      <c r="B32" s="506" t="s">
        <v>178</v>
      </c>
      <c r="C32" s="506"/>
    </row>
    <row r="33" spans="2:3">
      <c r="B33" s="506" t="s">
        <v>179</v>
      </c>
      <c r="C33" s="506"/>
    </row>
  </sheetData>
  <sheetProtection password="9E12" sheet="1" objects="1" scenarios="1"/>
  <mergeCells count="2">
    <mergeCell ref="B32:C32"/>
    <mergeCell ref="B33:C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18"/>
  <sheetViews>
    <sheetView workbookViewId="0">
      <selection activeCell="C10" sqref="C10"/>
    </sheetView>
  </sheetViews>
  <sheetFormatPr defaultRowHeight="15"/>
  <cols>
    <col min="1" max="1" width="4.85546875" customWidth="1"/>
    <col min="2" max="2" width="18.7109375" customWidth="1"/>
    <col min="3" max="3" width="77.42578125" customWidth="1"/>
    <col min="4" max="4" width="13.42578125" customWidth="1"/>
  </cols>
  <sheetData>
    <row r="1" spans="2:4">
      <c r="B1" s="1" t="s">
        <v>33</v>
      </c>
    </row>
    <row r="2" spans="2:4" ht="15.75" thickBot="1"/>
    <row r="3" spans="2:4" ht="15.75" thickBot="1">
      <c r="B3" s="4" t="s">
        <v>95</v>
      </c>
      <c r="C3" s="5" t="s">
        <v>127</v>
      </c>
      <c r="D3" s="24" t="s">
        <v>94</v>
      </c>
    </row>
    <row r="4" spans="2:4" ht="30">
      <c r="B4" s="25" t="s">
        <v>71</v>
      </c>
      <c r="C4" s="26" t="s">
        <v>227</v>
      </c>
      <c r="D4" s="500" t="s">
        <v>89</v>
      </c>
    </row>
    <row r="5" spans="2:4" ht="17.25" customHeight="1">
      <c r="B5" s="21" t="s">
        <v>72</v>
      </c>
      <c r="C5" s="22" t="s">
        <v>228</v>
      </c>
      <c r="D5" s="501" t="s">
        <v>90</v>
      </c>
    </row>
    <row r="6" spans="2:4" ht="30">
      <c r="B6" s="21" t="s">
        <v>73</v>
      </c>
      <c r="C6" s="22" t="s">
        <v>229</v>
      </c>
      <c r="D6" s="501" t="s">
        <v>90</v>
      </c>
    </row>
    <row r="7" spans="2:4" ht="45">
      <c r="B7" s="21" t="s">
        <v>74</v>
      </c>
      <c r="C7" s="22" t="s">
        <v>230</v>
      </c>
      <c r="D7" s="501" t="s">
        <v>89</v>
      </c>
    </row>
    <row r="8" spans="2:4" ht="46.5" customHeight="1">
      <c r="B8" s="21" t="s">
        <v>75</v>
      </c>
      <c r="C8" s="22" t="s">
        <v>231</v>
      </c>
      <c r="D8" s="501" t="s">
        <v>90</v>
      </c>
    </row>
    <row r="9" spans="2:4">
      <c r="B9" s="21" t="s">
        <v>76</v>
      </c>
      <c r="C9" s="22" t="s">
        <v>232</v>
      </c>
      <c r="D9" s="501" t="s">
        <v>91</v>
      </c>
    </row>
    <row r="10" spans="2:4">
      <c r="B10" s="21" t="s">
        <v>77</v>
      </c>
      <c r="C10" s="22" t="s">
        <v>233</v>
      </c>
      <c r="D10" s="501" t="s">
        <v>91</v>
      </c>
    </row>
    <row r="11" spans="2:4" ht="30">
      <c r="B11" s="21" t="s">
        <v>78</v>
      </c>
      <c r="C11" s="22" t="s">
        <v>234</v>
      </c>
      <c r="D11" s="501" t="s">
        <v>89</v>
      </c>
    </row>
    <row r="12" spans="2:4">
      <c r="B12" s="19" t="s">
        <v>215</v>
      </c>
      <c r="C12" s="20" t="s">
        <v>235</v>
      </c>
      <c r="D12" s="501" t="s">
        <v>90</v>
      </c>
    </row>
    <row r="13" spans="2:4" ht="45">
      <c r="B13" s="19" t="s">
        <v>200</v>
      </c>
      <c r="C13" s="20" t="s">
        <v>236</v>
      </c>
      <c r="D13" s="501" t="s">
        <v>89</v>
      </c>
    </row>
    <row r="14" spans="2:4" ht="45">
      <c r="B14" s="21" t="s">
        <v>209</v>
      </c>
      <c r="C14" s="22" t="s">
        <v>237</v>
      </c>
      <c r="D14" s="501" t="s">
        <v>89</v>
      </c>
    </row>
    <row r="15" spans="2:4" ht="30">
      <c r="B15" s="27" t="s">
        <v>210</v>
      </c>
      <c r="C15" s="28" t="s">
        <v>238</v>
      </c>
      <c r="D15" s="502" t="s">
        <v>89</v>
      </c>
    </row>
    <row r="16" spans="2:4" ht="30.75" thickBot="1">
      <c r="B16" s="23" t="s">
        <v>185</v>
      </c>
      <c r="C16" s="29" t="s">
        <v>239</v>
      </c>
      <c r="D16" s="503" t="s">
        <v>226</v>
      </c>
    </row>
    <row r="18" spans="2:2">
      <c r="B18" t="s">
        <v>128</v>
      </c>
    </row>
  </sheetData>
  <sheetProtection password="9E12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2" sqref="A2"/>
    </sheetView>
  </sheetViews>
  <sheetFormatPr defaultRowHeight="15"/>
  <cols>
    <col min="1" max="1" width="14.85546875" customWidth="1"/>
    <col min="2" max="2" width="17.5703125" customWidth="1"/>
    <col min="4" max="4" width="94" customWidth="1"/>
  </cols>
  <sheetData>
    <row r="1" spans="1:4">
      <c r="A1" s="1" t="s">
        <v>33</v>
      </c>
    </row>
    <row r="3" spans="1:4" ht="15.75" thickBot="1">
      <c r="A3" t="s">
        <v>147</v>
      </c>
    </row>
    <row r="4" spans="1:4" ht="15.75" thickBot="1">
      <c r="A4" s="15" t="s">
        <v>3</v>
      </c>
      <c r="B4" s="522" t="s">
        <v>148</v>
      </c>
      <c r="C4" s="523"/>
      <c r="D4" s="524"/>
    </row>
    <row r="5" spans="1:4" ht="39" thickBot="1">
      <c r="A5" s="15" t="s">
        <v>216</v>
      </c>
      <c r="B5" s="516" t="s">
        <v>220</v>
      </c>
      <c r="C5" s="525"/>
      <c r="D5" s="518"/>
    </row>
    <row r="6" spans="1:4" ht="57.75" customHeight="1" thickBot="1">
      <c r="A6" s="15" t="s">
        <v>219</v>
      </c>
      <c r="B6" s="516" t="s">
        <v>221</v>
      </c>
      <c r="C6" s="525"/>
      <c r="D6" s="518"/>
    </row>
    <row r="7" spans="1:4" ht="26.25" thickBot="1">
      <c r="A7" s="15" t="s">
        <v>145</v>
      </c>
      <c r="B7" s="516" t="s">
        <v>222</v>
      </c>
      <c r="C7" s="525"/>
      <c r="D7" s="518"/>
    </row>
    <row r="8" spans="1:4" ht="26.25" thickBot="1">
      <c r="A8" s="15" t="s">
        <v>146</v>
      </c>
      <c r="B8" s="516" t="s">
        <v>225</v>
      </c>
      <c r="C8" s="525"/>
      <c r="D8" s="518"/>
    </row>
    <row r="9" spans="1:4" ht="15.75" thickBot="1">
      <c r="A9" s="15" t="s">
        <v>95</v>
      </c>
      <c r="B9" s="516" t="s">
        <v>149</v>
      </c>
      <c r="C9" s="525"/>
      <c r="D9" s="518"/>
    </row>
    <row r="10" spans="1:4" ht="27" customHeight="1" thickBot="1">
      <c r="A10" s="15" t="s">
        <v>5</v>
      </c>
      <c r="B10" s="516" t="s">
        <v>184</v>
      </c>
      <c r="C10" s="525"/>
      <c r="D10" s="518"/>
    </row>
    <row r="11" spans="1:4" ht="15.75" thickBot="1">
      <c r="A11" s="15" t="s">
        <v>19</v>
      </c>
      <c r="B11" s="516" t="s">
        <v>150</v>
      </c>
      <c r="C11" s="525"/>
      <c r="D11" s="518"/>
    </row>
    <row r="12" spans="1:4" ht="48" customHeight="1" thickBot="1">
      <c r="A12" s="15" t="s">
        <v>23</v>
      </c>
      <c r="B12" s="507" t="s">
        <v>151</v>
      </c>
      <c r="C12" s="508"/>
      <c r="D12" s="509"/>
    </row>
    <row r="13" spans="1:4" ht="35.25" customHeight="1" thickBot="1">
      <c r="A13" s="15" t="s">
        <v>141</v>
      </c>
      <c r="B13" s="507" t="s">
        <v>153</v>
      </c>
      <c r="C13" s="508"/>
      <c r="D13" s="509"/>
    </row>
    <row r="14" spans="1:4" ht="26.25" thickBot="1">
      <c r="A14" s="15" t="s">
        <v>152</v>
      </c>
      <c r="B14" s="507" t="s">
        <v>154</v>
      </c>
      <c r="C14" s="508"/>
      <c r="D14" s="509"/>
    </row>
    <row r="15" spans="1:4" ht="15.75" thickBot="1">
      <c r="A15" s="15" t="s">
        <v>20</v>
      </c>
      <c r="B15" s="516" t="s">
        <v>176</v>
      </c>
      <c r="C15" s="517"/>
      <c r="D15" s="518"/>
    </row>
    <row r="16" spans="1:4" ht="30" customHeight="1" thickBot="1">
      <c r="A16" s="519" t="s">
        <v>142</v>
      </c>
      <c r="B16" s="513" t="s">
        <v>156</v>
      </c>
      <c r="C16" s="15" t="s">
        <v>6</v>
      </c>
      <c r="D16" s="18" t="s">
        <v>174</v>
      </c>
    </row>
    <row r="17" spans="1:4" ht="30.75" thickBot="1">
      <c r="A17" s="520"/>
      <c r="B17" s="514"/>
      <c r="C17" s="14" t="s">
        <v>7</v>
      </c>
      <c r="D17" s="18" t="s">
        <v>171</v>
      </c>
    </row>
    <row r="18" spans="1:4" ht="15.75" thickBot="1">
      <c r="A18" s="520"/>
      <c r="B18" s="514"/>
      <c r="C18" s="15" t="s">
        <v>8</v>
      </c>
      <c r="D18" s="17" t="s">
        <v>175</v>
      </c>
    </row>
    <row r="19" spans="1:4" ht="15.75" thickBot="1">
      <c r="A19" s="520"/>
      <c r="B19" s="514"/>
      <c r="C19" s="15" t="s">
        <v>9</v>
      </c>
      <c r="D19" s="17" t="s">
        <v>168</v>
      </c>
    </row>
    <row r="20" spans="1:4" ht="15.75" thickBot="1">
      <c r="A20" s="521"/>
      <c r="B20" s="515"/>
      <c r="C20" s="15" t="s">
        <v>10</v>
      </c>
      <c r="D20" s="17" t="s">
        <v>169</v>
      </c>
    </row>
    <row r="21" spans="1:4" ht="33" customHeight="1" thickBot="1">
      <c r="A21" s="16" t="s">
        <v>155</v>
      </c>
      <c r="B21" s="507" t="s">
        <v>167</v>
      </c>
      <c r="C21" s="508"/>
      <c r="D21" s="509"/>
    </row>
    <row r="22" spans="1:4" ht="30.75" customHeight="1" thickBot="1">
      <c r="A22" s="15" t="s">
        <v>143</v>
      </c>
      <c r="B22" s="510" t="s">
        <v>177</v>
      </c>
      <c r="C22" s="511"/>
      <c r="D22" s="512"/>
    </row>
    <row r="23" spans="1:4" ht="30.75" customHeight="1" thickBot="1">
      <c r="A23" s="15" t="s">
        <v>181</v>
      </c>
      <c r="B23" s="510" t="s">
        <v>182</v>
      </c>
      <c r="C23" s="511"/>
      <c r="D23" s="512"/>
    </row>
    <row r="24" spans="1:4" ht="26.25" thickBot="1">
      <c r="A24" s="15" t="s">
        <v>2</v>
      </c>
      <c r="B24" s="507" t="s">
        <v>157</v>
      </c>
      <c r="C24" s="508"/>
      <c r="D24" s="509"/>
    </row>
    <row r="25" spans="1:4" ht="26.25" customHeight="1" thickBot="1">
      <c r="A25" s="15" t="s">
        <v>144</v>
      </c>
      <c r="B25" s="507" t="s">
        <v>158</v>
      </c>
      <c r="C25" s="508"/>
      <c r="D25" s="509"/>
    </row>
    <row r="26" spans="1:4" ht="15.75" thickBot="1">
      <c r="A26" s="15" t="s">
        <v>40</v>
      </c>
      <c r="B26" s="507" t="s">
        <v>159</v>
      </c>
      <c r="C26" s="508"/>
      <c r="D26" s="509"/>
    </row>
    <row r="27" spans="1:4" ht="51.75" thickBot="1">
      <c r="A27" s="15" t="s">
        <v>56</v>
      </c>
      <c r="B27" s="507" t="s">
        <v>160</v>
      </c>
      <c r="C27" s="508"/>
      <c r="D27" s="509"/>
    </row>
    <row r="28" spans="1:4" ht="77.25" thickBot="1">
      <c r="A28" s="15" t="s">
        <v>161</v>
      </c>
      <c r="B28" s="507" t="s">
        <v>162</v>
      </c>
      <c r="C28" s="508"/>
      <c r="D28" s="509"/>
    </row>
  </sheetData>
  <sheetProtection password="9E12" sheet="1" objects="1" scenarios="1"/>
  <mergeCells count="22">
    <mergeCell ref="B13:D13"/>
    <mergeCell ref="B14:D14"/>
    <mergeCell ref="B15:D15"/>
    <mergeCell ref="A16:A20"/>
    <mergeCell ref="B4:D4"/>
    <mergeCell ref="B5:D5"/>
    <mergeCell ref="B6:D6"/>
    <mergeCell ref="B9:D9"/>
    <mergeCell ref="B10:D10"/>
    <mergeCell ref="B11:D11"/>
    <mergeCell ref="B12:D12"/>
    <mergeCell ref="B7:D7"/>
    <mergeCell ref="B8:D8"/>
    <mergeCell ref="B26:D26"/>
    <mergeCell ref="B27:D27"/>
    <mergeCell ref="B28:D28"/>
    <mergeCell ref="B23:D23"/>
    <mergeCell ref="B16:B20"/>
    <mergeCell ref="B21:D21"/>
    <mergeCell ref="B22:D22"/>
    <mergeCell ref="B24:D24"/>
    <mergeCell ref="B25:D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568"/>
  <sheetViews>
    <sheetView zoomScale="86" zoomScaleNormal="86" workbookViewId="0">
      <selection activeCell="O11" sqref="O11"/>
    </sheetView>
  </sheetViews>
  <sheetFormatPr defaultRowHeight="12.75"/>
  <cols>
    <col min="1" max="1" width="4.28515625" style="31" customWidth="1"/>
    <col min="2" max="2" width="19.140625" style="31" customWidth="1"/>
    <col min="3" max="3" width="11.7109375" style="31" customWidth="1"/>
    <col min="4" max="4" width="11.85546875" style="31" customWidth="1"/>
    <col min="5" max="5" width="14.28515625" style="31" customWidth="1"/>
    <col min="6" max="6" width="19" style="31" customWidth="1"/>
    <col min="7" max="7" width="21.140625" style="31" customWidth="1"/>
    <col min="8" max="8" width="6.140625" style="31" customWidth="1"/>
    <col min="9" max="9" width="4" style="31" customWidth="1"/>
    <col min="10" max="10" width="4.28515625" style="31" customWidth="1"/>
    <col min="11" max="11" width="4" style="31" customWidth="1"/>
    <col min="12" max="12" width="4.140625" style="31" customWidth="1"/>
    <col min="13" max="13" width="12.85546875" style="31" customWidth="1"/>
    <col min="14" max="14" width="16.7109375" style="32" customWidth="1"/>
    <col min="15" max="15" width="22" style="31" bestFit="1" customWidth="1"/>
    <col min="16" max="16" width="20.140625" style="31" bestFit="1" customWidth="1"/>
    <col min="17" max="16384" width="9.140625" style="31"/>
  </cols>
  <sheetData>
    <row r="1" spans="2:16">
      <c r="B1" s="30" t="s">
        <v>33</v>
      </c>
    </row>
    <row r="2" spans="2:16">
      <c r="B2" s="30"/>
    </row>
    <row r="3" spans="2:16" ht="13.5" thickBot="1">
      <c r="B3" s="30" t="s">
        <v>47</v>
      </c>
      <c r="C3" s="33"/>
    </row>
    <row r="4" spans="2:16" ht="15.75" customHeight="1" thickBot="1">
      <c r="B4" s="536" t="s">
        <v>3</v>
      </c>
      <c r="C4" s="536" t="s">
        <v>217</v>
      </c>
      <c r="D4" s="536" t="s">
        <v>218</v>
      </c>
      <c r="E4" s="536" t="s">
        <v>95</v>
      </c>
      <c r="F4" s="536" t="s">
        <v>5</v>
      </c>
      <c r="G4" s="536" t="s">
        <v>19</v>
      </c>
      <c r="H4" s="620" t="s">
        <v>1</v>
      </c>
      <c r="I4" s="621"/>
      <c r="J4" s="621"/>
      <c r="K4" s="621"/>
      <c r="L4" s="622"/>
      <c r="M4" s="625" t="s">
        <v>155</v>
      </c>
      <c r="N4" s="609" t="s">
        <v>180</v>
      </c>
      <c r="O4" s="536" t="s">
        <v>2</v>
      </c>
      <c r="P4" s="536" t="s">
        <v>52</v>
      </c>
    </row>
    <row r="5" spans="2:16" ht="15" customHeight="1">
      <c r="B5" s="537"/>
      <c r="C5" s="537"/>
      <c r="D5" s="537"/>
      <c r="E5" s="537"/>
      <c r="F5" s="537"/>
      <c r="G5" s="537"/>
      <c r="H5" s="536" t="s">
        <v>6</v>
      </c>
      <c r="I5" s="536" t="s">
        <v>7</v>
      </c>
      <c r="J5" s="536" t="s">
        <v>8</v>
      </c>
      <c r="K5" s="536" t="s">
        <v>9</v>
      </c>
      <c r="L5" s="536" t="s">
        <v>10</v>
      </c>
      <c r="M5" s="626"/>
      <c r="N5" s="610"/>
      <c r="O5" s="537"/>
      <c r="P5" s="537"/>
    </row>
    <row r="6" spans="2:16" ht="21.75" customHeight="1" thickBot="1">
      <c r="B6" s="538"/>
      <c r="C6" s="538"/>
      <c r="D6" s="538"/>
      <c r="E6" s="538"/>
      <c r="F6" s="538"/>
      <c r="G6" s="538"/>
      <c r="H6" s="537" t="s">
        <v>11</v>
      </c>
      <c r="I6" s="537"/>
      <c r="J6" s="537"/>
      <c r="K6" s="537"/>
      <c r="L6" s="537"/>
      <c r="M6" s="626"/>
      <c r="N6" s="610"/>
      <c r="O6" s="537"/>
      <c r="P6" s="537"/>
    </row>
    <row r="7" spans="2:16" ht="12.75" customHeight="1">
      <c r="B7" s="588" t="s">
        <v>183</v>
      </c>
      <c r="C7" s="591">
        <v>10640.7</v>
      </c>
      <c r="D7" s="70">
        <v>363.7</v>
      </c>
      <c r="E7" s="607" t="s">
        <v>71</v>
      </c>
      <c r="F7" s="71" t="s">
        <v>12</v>
      </c>
      <c r="G7" s="72" t="s">
        <v>81</v>
      </c>
      <c r="H7" s="73"/>
      <c r="I7" s="74">
        <v>3</v>
      </c>
      <c r="J7" s="74"/>
      <c r="K7" s="74"/>
      <c r="L7" s="74"/>
      <c r="M7" s="34">
        <v>1.49E-2</v>
      </c>
      <c r="N7" s="412">
        <f>D7*52*I7</f>
        <v>56737.2</v>
      </c>
      <c r="O7" s="413">
        <f t="shared" ref="O7:O13" si="0">M7*N7</f>
        <v>845.38427999999999</v>
      </c>
      <c r="P7" s="414">
        <f>O7*1.2</f>
        <v>1014.4611359999999</v>
      </c>
    </row>
    <row r="8" spans="2:16" ht="12.75" customHeight="1">
      <c r="B8" s="589"/>
      <c r="C8" s="591"/>
      <c r="D8" s="595" t="s">
        <v>185</v>
      </c>
      <c r="E8" s="593"/>
      <c r="F8" s="598" t="s">
        <v>186</v>
      </c>
      <c r="G8" s="75" t="s">
        <v>139</v>
      </c>
      <c r="H8" s="76"/>
      <c r="I8" s="77">
        <v>1</v>
      </c>
      <c r="J8" s="77"/>
      <c r="K8" s="77"/>
      <c r="L8" s="77"/>
      <c r="M8" s="35">
        <v>0.7</v>
      </c>
      <c r="N8" s="415">
        <f>I8*52</f>
        <v>52</v>
      </c>
      <c r="O8" s="416">
        <f>M8*N8</f>
        <v>36.4</v>
      </c>
      <c r="P8" s="417">
        <f t="shared" ref="P8:P12" si="1">O8*1.2</f>
        <v>43.68</v>
      </c>
    </row>
    <row r="9" spans="2:16" ht="38.25">
      <c r="B9" s="589"/>
      <c r="C9" s="591"/>
      <c r="D9" s="596"/>
      <c r="E9" s="593"/>
      <c r="F9" s="599"/>
      <c r="G9" s="75" t="s">
        <v>100</v>
      </c>
      <c r="H9" s="76"/>
      <c r="I9" s="77"/>
      <c r="J9" s="77"/>
      <c r="K9" s="77"/>
      <c r="L9" s="77">
        <v>2</v>
      </c>
      <c r="M9" s="35">
        <v>5</v>
      </c>
      <c r="N9" s="415">
        <f>L9*1</f>
        <v>2</v>
      </c>
      <c r="O9" s="416">
        <f t="shared" ref="O9:O12" si="2">M9*N9</f>
        <v>10</v>
      </c>
      <c r="P9" s="417">
        <f t="shared" si="1"/>
        <v>12</v>
      </c>
    </row>
    <row r="10" spans="2:16" ht="15" customHeight="1">
      <c r="B10" s="589"/>
      <c r="C10" s="591"/>
      <c r="D10" s="596"/>
      <c r="E10" s="593"/>
      <c r="F10" s="599"/>
      <c r="G10" s="75" t="s">
        <v>98</v>
      </c>
      <c r="H10" s="76"/>
      <c r="I10" s="77">
        <v>1</v>
      </c>
      <c r="J10" s="77"/>
      <c r="K10" s="77"/>
      <c r="L10" s="77"/>
      <c r="M10" s="35">
        <v>0.9</v>
      </c>
      <c r="N10" s="415">
        <f>I10*52</f>
        <v>52</v>
      </c>
      <c r="O10" s="416">
        <f t="shared" si="2"/>
        <v>46.800000000000004</v>
      </c>
      <c r="P10" s="417">
        <f t="shared" si="1"/>
        <v>56.160000000000004</v>
      </c>
    </row>
    <row r="11" spans="2:16" ht="15" customHeight="1">
      <c r="B11" s="589"/>
      <c r="C11" s="591"/>
      <c r="D11" s="596"/>
      <c r="E11" s="593"/>
      <c r="F11" s="599"/>
      <c r="G11" s="75" t="s">
        <v>96</v>
      </c>
      <c r="H11" s="76"/>
      <c r="I11" s="77"/>
      <c r="J11" s="77"/>
      <c r="K11" s="77">
        <v>1</v>
      </c>
      <c r="L11" s="77"/>
      <c r="M11" s="35">
        <v>50</v>
      </c>
      <c r="N11" s="415">
        <f>K11*4</f>
        <v>4</v>
      </c>
      <c r="O11" s="416">
        <f t="shared" si="2"/>
        <v>200</v>
      </c>
      <c r="P11" s="417">
        <f t="shared" si="1"/>
        <v>240</v>
      </c>
    </row>
    <row r="12" spans="2:16" ht="12.75" customHeight="1" thickBot="1">
      <c r="B12" s="589"/>
      <c r="C12" s="591"/>
      <c r="D12" s="601"/>
      <c r="E12" s="608"/>
      <c r="F12" s="602"/>
      <c r="G12" s="78" t="s">
        <v>133</v>
      </c>
      <c r="H12" s="79"/>
      <c r="I12" s="80"/>
      <c r="J12" s="80">
        <v>1</v>
      </c>
      <c r="K12" s="80"/>
      <c r="L12" s="80"/>
      <c r="M12" s="36">
        <v>5</v>
      </c>
      <c r="N12" s="418">
        <f>J12*12</f>
        <v>12</v>
      </c>
      <c r="O12" s="416">
        <f t="shared" si="2"/>
        <v>60</v>
      </c>
      <c r="P12" s="419">
        <f t="shared" si="1"/>
        <v>72</v>
      </c>
    </row>
    <row r="13" spans="2:16">
      <c r="B13" s="589"/>
      <c r="C13" s="591"/>
      <c r="D13" s="81">
        <v>939.5</v>
      </c>
      <c r="E13" s="607" t="s">
        <v>72</v>
      </c>
      <c r="F13" s="605" t="s">
        <v>12</v>
      </c>
      <c r="G13" s="72" t="s">
        <v>81</v>
      </c>
      <c r="H13" s="82"/>
      <c r="I13" s="74">
        <v>3</v>
      </c>
      <c r="J13" s="74"/>
      <c r="K13" s="74"/>
      <c r="L13" s="74"/>
      <c r="M13" s="34">
        <v>1.49E-2</v>
      </c>
      <c r="N13" s="412">
        <f>D13*52*I13</f>
        <v>146562</v>
      </c>
      <c r="O13" s="413">
        <f t="shared" si="0"/>
        <v>2183.7737999999999</v>
      </c>
      <c r="P13" s="414">
        <f>O13*1.2</f>
        <v>2620.5285599999997</v>
      </c>
    </row>
    <row r="14" spans="2:16" ht="26.25" thickBot="1">
      <c r="B14" s="589"/>
      <c r="C14" s="591"/>
      <c r="D14" s="83">
        <v>939.5</v>
      </c>
      <c r="E14" s="593"/>
      <c r="F14" s="600"/>
      <c r="G14" s="84" t="s">
        <v>88</v>
      </c>
      <c r="H14" s="85"/>
      <c r="I14" s="86"/>
      <c r="J14" s="86"/>
      <c r="K14" s="86"/>
      <c r="L14" s="86">
        <v>1</v>
      </c>
      <c r="M14" s="35">
        <v>2.1</v>
      </c>
      <c r="N14" s="420">
        <f>D14*L14</f>
        <v>939.5</v>
      </c>
      <c r="O14" s="416">
        <f t="shared" ref="O14:O42" si="3">M14*N14</f>
        <v>1972.95</v>
      </c>
      <c r="P14" s="417">
        <f>O14*1.2</f>
        <v>2367.54</v>
      </c>
    </row>
    <row r="15" spans="2:16">
      <c r="B15" s="589"/>
      <c r="C15" s="591"/>
      <c r="D15" s="83">
        <v>1144</v>
      </c>
      <c r="E15" s="593"/>
      <c r="F15" s="87" t="s">
        <v>130</v>
      </c>
      <c r="G15" s="75" t="s">
        <v>81</v>
      </c>
      <c r="H15" s="85"/>
      <c r="I15" s="86">
        <v>3</v>
      </c>
      <c r="J15" s="86"/>
      <c r="K15" s="86"/>
      <c r="L15" s="86"/>
      <c r="M15" s="34">
        <v>1.49E-2</v>
      </c>
      <c r="N15" s="420">
        <f>D15*52*I15</f>
        <v>178464</v>
      </c>
      <c r="O15" s="416">
        <f t="shared" si="3"/>
        <v>2659.1136000000001</v>
      </c>
      <c r="P15" s="417">
        <f>O15*1.2</f>
        <v>3190.9363200000003</v>
      </c>
    </row>
    <row r="16" spans="2:16">
      <c r="B16" s="589"/>
      <c r="C16" s="591"/>
      <c r="D16" s="595" t="s">
        <v>185</v>
      </c>
      <c r="E16" s="593"/>
      <c r="F16" s="598" t="s">
        <v>186</v>
      </c>
      <c r="G16" s="75" t="s">
        <v>139</v>
      </c>
      <c r="H16" s="76"/>
      <c r="I16" s="77">
        <v>1</v>
      </c>
      <c r="J16" s="77"/>
      <c r="K16" s="77"/>
      <c r="L16" s="77"/>
      <c r="M16" s="35">
        <v>0.7</v>
      </c>
      <c r="N16" s="415">
        <f>I16*52</f>
        <v>52</v>
      </c>
      <c r="O16" s="416">
        <f>M16*N16</f>
        <v>36.4</v>
      </c>
      <c r="P16" s="417">
        <f t="shared" ref="P16:P23" si="4">O16*1.2</f>
        <v>43.68</v>
      </c>
    </row>
    <row r="17" spans="2:16" ht="38.25">
      <c r="B17" s="589"/>
      <c r="C17" s="591"/>
      <c r="D17" s="596"/>
      <c r="E17" s="593"/>
      <c r="F17" s="599"/>
      <c r="G17" s="75" t="s">
        <v>100</v>
      </c>
      <c r="H17" s="76"/>
      <c r="I17" s="77"/>
      <c r="J17" s="77"/>
      <c r="K17" s="77"/>
      <c r="L17" s="77">
        <v>2</v>
      </c>
      <c r="M17" s="35">
        <v>5</v>
      </c>
      <c r="N17" s="415">
        <f>L17*1</f>
        <v>2</v>
      </c>
      <c r="O17" s="416">
        <f>M17*N17</f>
        <v>10</v>
      </c>
      <c r="P17" s="417">
        <f t="shared" si="4"/>
        <v>12</v>
      </c>
    </row>
    <row r="18" spans="2:16">
      <c r="B18" s="589"/>
      <c r="C18" s="591"/>
      <c r="D18" s="596"/>
      <c r="E18" s="593"/>
      <c r="F18" s="599"/>
      <c r="G18" s="75" t="s">
        <v>98</v>
      </c>
      <c r="H18" s="76"/>
      <c r="I18" s="77">
        <v>1</v>
      </c>
      <c r="J18" s="77"/>
      <c r="K18" s="77"/>
      <c r="L18" s="77"/>
      <c r="M18" s="35">
        <v>0.9</v>
      </c>
      <c r="N18" s="415">
        <f>I18*52</f>
        <v>52</v>
      </c>
      <c r="O18" s="416">
        <f t="shared" ref="O18:O23" si="5">M18*N18</f>
        <v>46.800000000000004</v>
      </c>
      <c r="P18" s="417">
        <f t="shared" si="4"/>
        <v>56.160000000000004</v>
      </c>
    </row>
    <row r="19" spans="2:16">
      <c r="B19" s="589"/>
      <c r="C19" s="591"/>
      <c r="D19" s="596"/>
      <c r="E19" s="593"/>
      <c r="F19" s="599"/>
      <c r="G19" s="75" t="s">
        <v>96</v>
      </c>
      <c r="H19" s="76"/>
      <c r="I19" s="77"/>
      <c r="J19" s="77"/>
      <c r="K19" s="77">
        <v>1</v>
      </c>
      <c r="L19" s="77"/>
      <c r="M19" s="35">
        <v>50</v>
      </c>
      <c r="N19" s="415">
        <f>K19*4</f>
        <v>4</v>
      </c>
      <c r="O19" s="416">
        <f t="shared" si="5"/>
        <v>200</v>
      </c>
      <c r="P19" s="417">
        <f t="shared" si="4"/>
        <v>240</v>
      </c>
    </row>
    <row r="20" spans="2:16">
      <c r="B20" s="589"/>
      <c r="C20" s="591"/>
      <c r="D20" s="596"/>
      <c r="E20" s="593"/>
      <c r="F20" s="599"/>
      <c r="G20" s="75" t="s">
        <v>101</v>
      </c>
      <c r="H20" s="76"/>
      <c r="I20" s="77"/>
      <c r="J20" s="77">
        <v>1</v>
      </c>
      <c r="K20" s="77"/>
      <c r="L20" s="77"/>
      <c r="M20" s="35">
        <v>2</v>
      </c>
      <c r="N20" s="415">
        <v>52</v>
      </c>
      <c r="O20" s="416">
        <f t="shared" si="5"/>
        <v>104</v>
      </c>
      <c r="P20" s="417">
        <f t="shared" ref="P20" si="6">O20*1.2</f>
        <v>124.8</v>
      </c>
    </row>
    <row r="21" spans="2:16">
      <c r="B21" s="589"/>
      <c r="C21" s="591"/>
      <c r="D21" s="596"/>
      <c r="E21" s="593"/>
      <c r="F21" s="599"/>
      <c r="G21" s="75" t="s">
        <v>133</v>
      </c>
      <c r="H21" s="76"/>
      <c r="I21" s="77"/>
      <c r="J21" s="77">
        <v>1</v>
      </c>
      <c r="K21" s="77"/>
      <c r="L21" s="77"/>
      <c r="M21" s="35">
        <v>5</v>
      </c>
      <c r="N21" s="415">
        <f>J21*12</f>
        <v>12</v>
      </c>
      <c r="O21" s="416">
        <f t="shared" si="5"/>
        <v>60</v>
      </c>
      <c r="P21" s="417">
        <f t="shared" si="4"/>
        <v>72</v>
      </c>
    </row>
    <row r="22" spans="2:16" ht="25.5">
      <c r="B22" s="589"/>
      <c r="C22" s="591"/>
      <c r="D22" s="596"/>
      <c r="E22" s="593"/>
      <c r="F22" s="599"/>
      <c r="G22" s="75" t="s">
        <v>97</v>
      </c>
      <c r="H22" s="76"/>
      <c r="I22" s="77"/>
      <c r="J22" s="77">
        <v>1</v>
      </c>
      <c r="K22" s="77"/>
      <c r="L22" s="77"/>
      <c r="M22" s="35">
        <v>3</v>
      </c>
      <c r="N22" s="415">
        <v>12</v>
      </c>
      <c r="O22" s="416">
        <f t="shared" si="5"/>
        <v>36</v>
      </c>
      <c r="P22" s="417">
        <f t="shared" si="4"/>
        <v>43.199999999999996</v>
      </c>
    </row>
    <row r="23" spans="2:16" ht="13.5" thickBot="1">
      <c r="B23" s="589"/>
      <c r="C23" s="591"/>
      <c r="D23" s="601"/>
      <c r="E23" s="608"/>
      <c r="F23" s="602"/>
      <c r="G23" s="88" t="s">
        <v>99</v>
      </c>
      <c r="H23" s="89"/>
      <c r="I23" s="80">
        <v>1</v>
      </c>
      <c r="J23" s="80"/>
      <c r="K23" s="80"/>
      <c r="L23" s="80"/>
      <c r="M23" s="36">
        <v>3</v>
      </c>
      <c r="N23" s="418">
        <f>I23*52</f>
        <v>52</v>
      </c>
      <c r="O23" s="416">
        <f t="shared" si="5"/>
        <v>156</v>
      </c>
      <c r="P23" s="419">
        <f t="shared" si="4"/>
        <v>187.2</v>
      </c>
    </row>
    <row r="24" spans="2:16" ht="25.5">
      <c r="B24" s="589"/>
      <c r="C24" s="591"/>
      <c r="D24" s="90">
        <v>248</v>
      </c>
      <c r="E24" s="700" t="s">
        <v>73</v>
      </c>
      <c r="F24" s="91" t="s">
        <v>12</v>
      </c>
      <c r="G24" s="72" t="s">
        <v>124</v>
      </c>
      <c r="H24" s="82">
        <v>1</v>
      </c>
      <c r="I24" s="74"/>
      <c r="J24" s="74"/>
      <c r="K24" s="74"/>
      <c r="L24" s="74"/>
      <c r="M24" s="34">
        <v>1.6E-2</v>
      </c>
      <c r="N24" s="412">
        <f>D24*252*H24</f>
        <v>62496</v>
      </c>
      <c r="O24" s="413">
        <f t="shared" si="3"/>
        <v>999.93600000000004</v>
      </c>
      <c r="P24" s="414">
        <f t="shared" ref="P24:P41" si="7">O24*1.2</f>
        <v>1199.9232</v>
      </c>
    </row>
    <row r="25" spans="2:16" ht="38.25">
      <c r="B25" s="589"/>
      <c r="C25" s="591"/>
      <c r="D25" s="595" t="s">
        <v>185</v>
      </c>
      <c r="E25" s="596"/>
      <c r="F25" s="701" t="s">
        <v>186</v>
      </c>
      <c r="G25" s="75" t="s">
        <v>100</v>
      </c>
      <c r="H25" s="76"/>
      <c r="I25" s="77"/>
      <c r="J25" s="77"/>
      <c r="K25" s="77"/>
      <c r="L25" s="77">
        <v>2</v>
      </c>
      <c r="M25" s="35">
        <v>5</v>
      </c>
      <c r="N25" s="415">
        <f>L25*1</f>
        <v>2</v>
      </c>
      <c r="O25" s="416">
        <f>M25*N25</f>
        <v>10</v>
      </c>
      <c r="P25" s="417">
        <f t="shared" si="7"/>
        <v>12</v>
      </c>
    </row>
    <row r="26" spans="2:16">
      <c r="B26" s="589"/>
      <c r="C26" s="591"/>
      <c r="D26" s="596"/>
      <c r="E26" s="596"/>
      <c r="F26" s="702"/>
      <c r="G26" s="75" t="s">
        <v>98</v>
      </c>
      <c r="H26" s="76"/>
      <c r="I26" s="77">
        <v>1</v>
      </c>
      <c r="J26" s="77"/>
      <c r="K26" s="77"/>
      <c r="L26" s="77"/>
      <c r="M26" s="35">
        <v>0.9</v>
      </c>
      <c r="N26" s="415">
        <f>I26*52</f>
        <v>52</v>
      </c>
      <c r="O26" s="416">
        <f t="shared" ref="O26:O28" si="8">M26*N26</f>
        <v>46.800000000000004</v>
      </c>
      <c r="P26" s="417">
        <f t="shared" si="7"/>
        <v>56.160000000000004</v>
      </c>
    </row>
    <row r="27" spans="2:16">
      <c r="B27" s="589"/>
      <c r="C27" s="591"/>
      <c r="D27" s="596"/>
      <c r="E27" s="596"/>
      <c r="F27" s="702"/>
      <c r="G27" s="75" t="s">
        <v>96</v>
      </c>
      <c r="H27" s="76"/>
      <c r="I27" s="77"/>
      <c r="J27" s="77"/>
      <c r="K27" s="77">
        <v>1</v>
      </c>
      <c r="L27" s="77"/>
      <c r="M27" s="35">
        <v>50</v>
      </c>
      <c r="N27" s="415">
        <f>K27*4</f>
        <v>4</v>
      </c>
      <c r="O27" s="416">
        <f t="shared" si="8"/>
        <v>200</v>
      </c>
      <c r="P27" s="417">
        <f t="shared" si="7"/>
        <v>240</v>
      </c>
    </row>
    <row r="28" spans="2:16" ht="13.5" thickBot="1">
      <c r="B28" s="589"/>
      <c r="C28" s="591"/>
      <c r="D28" s="601"/>
      <c r="E28" s="601"/>
      <c r="F28" s="703"/>
      <c r="G28" s="78" t="s">
        <v>133</v>
      </c>
      <c r="H28" s="79"/>
      <c r="I28" s="80"/>
      <c r="J28" s="80">
        <v>1</v>
      </c>
      <c r="K28" s="80"/>
      <c r="L28" s="80"/>
      <c r="M28" s="36">
        <v>5</v>
      </c>
      <c r="N28" s="418">
        <f>J28*12</f>
        <v>12</v>
      </c>
      <c r="O28" s="416">
        <f t="shared" si="8"/>
        <v>60</v>
      </c>
      <c r="P28" s="419">
        <f t="shared" si="7"/>
        <v>72</v>
      </c>
    </row>
    <row r="29" spans="2:16">
      <c r="B29" s="589"/>
      <c r="C29" s="591"/>
      <c r="D29" s="81">
        <v>2420</v>
      </c>
      <c r="E29" s="607" t="s">
        <v>74</v>
      </c>
      <c r="F29" s="603" t="s">
        <v>131</v>
      </c>
      <c r="G29" s="92" t="s">
        <v>82</v>
      </c>
      <c r="H29" s="73"/>
      <c r="I29" s="74">
        <v>1</v>
      </c>
      <c r="J29" s="74"/>
      <c r="K29" s="74"/>
      <c r="L29" s="74"/>
      <c r="M29" s="34">
        <v>1.7999999999999999E-2</v>
      </c>
      <c r="N29" s="412">
        <f>D29*52*I29</f>
        <v>125840</v>
      </c>
      <c r="O29" s="413">
        <f t="shared" si="3"/>
        <v>2265.12</v>
      </c>
      <c r="P29" s="414">
        <f t="shared" si="7"/>
        <v>2718.1439999999998</v>
      </c>
    </row>
    <row r="30" spans="2:16">
      <c r="B30" s="589"/>
      <c r="C30" s="591"/>
      <c r="D30" s="93">
        <v>2420</v>
      </c>
      <c r="E30" s="593"/>
      <c r="F30" s="604"/>
      <c r="G30" s="94" t="s">
        <v>191</v>
      </c>
      <c r="H30" s="95"/>
      <c r="I30" s="96"/>
      <c r="J30" s="96"/>
      <c r="K30" s="96"/>
      <c r="L30" s="86">
        <v>1</v>
      </c>
      <c r="M30" s="35">
        <v>0.25</v>
      </c>
      <c r="N30" s="420">
        <f>D30*L30</f>
        <v>2420</v>
      </c>
      <c r="O30" s="416">
        <f t="shared" ref="O30" si="9">M30*N30</f>
        <v>605</v>
      </c>
      <c r="P30" s="417">
        <f>O30*1.2</f>
        <v>726</v>
      </c>
    </row>
    <row r="31" spans="2:16" ht="25.5">
      <c r="B31" s="589"/>
      <c r="C31" s="591"/>
      <c r="D31" s="97">
        <v>114</v>
      </c>
      <c r="E31" s="593"/>
      <c r="F31" s="606" t="s">
        <v>132</v>
      </c>
      <c r="G31" s="84" t="s">
        <v>84</v>
      </c>
      <c r="H31" s="85"/>
      <c r="I31" s="98">
        <v>2</v>
      </c>
      <c r="J31" s="98"/>
      <c r="K31" s="98"/>
      <c r="L31" s="98"/>
      <c r="M31" s="35">
        <v>1.4999999999999999E-2</v>
      </c>
      <c r="N31" s="420">
        <f>D31*52*I31</f>
        <v>11856</v>
      </c>
      <c r="O31" s="416">
        <f t="shared" si="3"/>
        <v>177.84</v>
      </c>
      <c r="P31" s="417">
        <f t="shared" si="7"/>
        <v>213.40799999999999</v>
      </c>
    </row>
    <row r="32" spans="2:16" ht="26.25" thickBot="1">
      <c r="B32" s="589"/>
      <c r="C32" s="591"/>
      <c r="D32" s="97">
        <v>114</v>
      </c>
      <c r="E32" s="593"/>
      <c r="F32" s="604"/>
      <c r="G32" s="84" t="s">
        <v>69</v>
      </c>
      <c r="H32" s="85"/>
      <c r="I32" s="98"/>
      <c r="J32" s="98"/>
      <c r="K32" s="98"/>
      <c r="L32" s="86">
        <v>2</v>
      </c>
      <c r="M32" s="35">
        <v>1.49</v>
      </c>
      <c r="N32" s="420">
        <f>D32*L32</f>
        <v>228</v>
      </c>
      <c r="O32" s="416">
        <f t="shared" ref="O32" si="10">M32*N32</f>
        <v>339.71999999999997</v>
      </c>
      <c r="P32" s="417">
        <f>O32*1.2</f>
        <v>407.66399999999993</v>
      </c>
    </row>
    <row r="33" spans="2:16">
      <c r="B33" s="589"/>
      <c r="C33" s="591"/>
      <c r="D33" s="97">
        <v>317</v>
      </c>
      <c r="E33" s="593"/>
      <c r="F33" s="87" t="s">
        <v>130</v>
      </c>
      <c r="G33" s="75" t="s">
        <v>81</v>
      </c>
      <c r="H33" s="85"/>
      <c r="I33" s="86">
        <v>2</v>
      </c>
      <c r="J33" s="86"/>
      <c r="K33" s="86"/>
      <c r="L33" s="86"/>
      <c r="M33" s="34">
        <v>1.49E-2</v>
      </c>
      <c r="N33" s="420">
        <f>D33*52*I33</f>
        <v>32968</v>
      </c>
      <c r="O33" s="416">
        <f t="shared" si="3"/>
        <v>491.22320000000002</v>
      </c>
      <c r="P33" s="417">
        <f t="shared" si="7"/>
        <v>589.46784000000002</v>
      </c>
    </row>
    <row r="34" spans="2:16" ht="38.25">
      <c r="B34" s="589"/>
      <c r="C34" s="591"/>
      <c r="D34" s="595" t="s">
        <v>185</v>
      </c>
      <c r="E34" s="593"/>
      <c r="F34" s="598" t="s">
        <v>186</v>
      </c>
      <c r="G34" s="75" t="s">
        <v>100</v>
      </c>
      <c r="H34" s="76"/>
      <c r="I34" s="77"/>
      <c r="J34" s="77"/>
      <c r="K34" s="77"/>
      <c r="L34" s="77">
        <v>2</v>
      </c>
      <c r="M34" s="35">
        <v>5</v>
      </c>
      <c r="N34" s="415">
        <f>L34*1</f>
        <v>2</v>
      </c>
      <c r="O34" s="416">
        <f t="shared" si="3"/>
        <v>10</v>
      </c>
      <c r="P34" s="417">
        <f t="shared" si="7"/>
        <v>12</v>
      </c>
    </row>
    <row r="35" spans="2:16" ht="24.75" customHeight="1">
      <c r="B35" s="589"/>
      <c r="C35" s="591"/>
      <c r="D35" s="596"/>
      <c r="E35" s="593"/>
      <c r="F35" s="599"/>
      <c r="G35" s="75" t="s">
        <v>102</v>
      </c>
      <c r="H35" s="76"/>
      <c r="I35" s="77">
        <v>1</v>
      </c>
      <c r="J35" s="77"/>
      <c r="K35" s="77"/>
      <c r="L35" s="77"/>
      <c r="M35" s="35">
        <v>1</v>
      </c>
      <c r="N35" s="415">
        <f>I35*52</f>
        <v>52</v>
      </c>
      <c r="O35" s="416">
        <f t="shared" si="3"/>
        <v>52</v>
      </c>
      <c r="P35" s="417">
        <f t="shared" ref="P35" si="11">O35*1.2</f>
        <v>62.4</v>
      </c>
    </row>
    <row r="36" spans="2:16">
      <c r="B36" s="589"/>
      <c r="C36" s="591"/>
      <c r="D36" s="596"/>
      <c r="E36" s="593"/>
      <c r="F36" s="599"/>
      <c r="G36" s="75" t="s">
        <v>98</v>
      </c>
      <c r="H36" s="76"/>
      <c r="I36" s="77">
        <v>1</v>
      </c>
      <c r="J36" s="77"/>
      <c r="K36" s="77"/>
      <c r="L36" s="77"/>
      <c r="M36" s="35">
        <v>0.9</v>
      </c>
      <c r="N36" s="415">
        <f>I36*52</f>
        <v>52</v>
      </c>
      <c r="O36" s="416">
        <f t="shared" si="3"/>
        <v>46.800000000000004</v>
      </c>
      <c r="P36" s="417">
        <f t="shared" si="7"/>
        <v>56.160000000000004</v>
      </c>
    </row>
    <row r="37" spans="2:16">
      <c r="B37" s="589"/>
      <c r="C37" s="591"/>
      <c r="D37" s="596"/>
      <c r="E37" s="593"/>
      <c r="F37" s="599"/>
      <c r="G37" s="75" t="s">
        <v>96</v>
      </c>
      <c r="H37" s="76"/>
      <c r="I37" s="77"/>
      <c r="J37" s="77"/>
      <c r="K37" s="77">
        <v>1</v>
      </c>
      <c r="L37" s="77"/>
      <c r="M37" s="35">
        <v>50</v>
      </c>
      <c r="N37" s="415">
        <f>K37*4</f>
        <v>4</v>
      </c>
      <c r="O37" s="416">
        <f t="shared" si="3"/>
        <v>200</v>
      </c>
      <c r="P37" s="417">
        <f t="shared" si="7"/>
        <v>240</v>
      </c>
    </row>
    <row r="38" spans="2:16">
      <c r="B38" s="589"/>
      <c r="C38" s="591"/>
      <c r="D38" s="596"/>
      <c r="E38" s="593"/>
      <c r="F38" s="599"/>
      <c r="G38" s="75" t="s">
        <v>101</v>
      </c>
      <c r="H38" s="76"/>
      <c r="I38" s="77"/>
      <c r="J38" s="77">
        <v>1</v>
      </c>
      <c r="K38" s="77"/>
      <c r="L38" s="77"/>
      <c r="M38" s="35">
        <v>2</v>
      </c>
      <c r="N38" s="415">
        <v>52</v>
      </c>
      <c r="O38" s="416">
        <f t="shared" si="3"/>
        <v>104</v>
      </c>
      <c r="P38" s="417">
        <f t="shared" si="7"/>
        <v>124.8</v>
      </c>
    </row>
    <row r="39" spans="2:16">
      <c r="B39" s="589"/>
      <c r="C39" s="591"/>
      <c r="D39" s="596"/>
      <c r="E39" s="593"/>
      <c r="F39" s="599"/>
      <c r="G39" s="75" t="s">
        <v>133</v>
      </c>
      <c r="H39" s="76"/>
      <c r="I39" s="77"/>
      <c r="J39" s="77">
        <v>1</v>
      </c>
      <c r="K39" s="77"/>
      <c r="L39" s="77"/>
      <c r="M39" s="35">
        <v>5</v>
      </c>
      <c r="N39" s="415">
        <f t="shared" ref="N39:N40" si="12">J39*12</f>
        <v>12</v>
      </c>
      <c r="O39" s="416">
        <f t="shared" si="3"/>
        <v>60</v>
      </c>
      <c r="P39" s="417">
        <f t="shared" si="7"/>
        <v>72</v>
      </c>
    </row>
    <row r="40" spans="2:16" ht="25.5">
      <c r="B40" s="589"/>
      <c r="C40" s="591"/>
      <c r="D40" s="596"/>
      <c r="E40" s="593"/>
      <c r="F40" s="599"/>
      <c r="G40" s="75" t="s">
        <v>97</v>
      </c>
      <c r="H40" s="76"/>
      <c r="I40" s="77"/>
      <c r="J40" s="77">
        <v>1</v>
      </c>
      <c r="K40" s="77"/>
      <c r="L40" s="77"/>
      <c r="M40" s="35">
        <v>3</v>
      </c>
      <c r="N40" s="415">
        <f t="shared" si="12"/>
        <v>12</v>
      </c>
      <c r="O40" s="416">
        <f t="shared" si="3"/>
        <v>36</v>
      </c>
      <c r="P40" s="417">
        <f t="shared" si="7"/>
        <v>43.199999999999996</v>
      </c>
    </row>
    <row r="41" spans="2:16" ht="13.5" thickBot="1">
      <c r="B41" s="589"/>
      <c r="C41" s="591"/>
      <c r="D41" s="601"/>
      <c r="E41" s="608"/>
      <c r="F41" s="602"/>
      <c r="G41" s="88" t="s">
        <v>99</v>
      </c>
      <c r="H41" s="89"/>
      <c r="I41" s="80">
        <v>1</v>
      </c>
      <c r="J41" s="80"/>
      <c r="K41" s="80"/>
      <c r="L41" s="80"/>
      <c r="M41" s="36">
        <v>3</v>
      </c>
      <c r="N41" s="418">
        <f>I41*52</f>
        <v>52</v>
      </c>
      <c r="O41" s="504">
        <f t="shared" si="3"/>
        <v>156</v>
      </c>
      <c r="P41" s="419">
        <f t="shared" si="7"/>
        <v>187.2</v>
      </c>
    </row>
    <row r="42" spans="2:16" ht="12.75" customHeight="1">
      <c r="B42" s="589"/>
      <c r="C42" s="591"/>
      <c r="D42" s="99">
        <v>2559</v>
      </c>
      <c r="E42" s="593" t="s">
        <v>75</v>
      </c>
      <c r="F42" s="100" t="s">
        <v>130</v>
      </c>
      <c r="G42" s="101" t="s">
        <v>81</v>
      </c>
      <c r="H42" s="102">
        <v>1</v>
      </c>
      <c r="I42" s="77"/>
      <c r="J42" s="77"/>
      <c r="K42" s="77"/>
      <c r="L42" s="77"/>
      <c r="M42" s="34">
        <v>1.49E-2</v>
      </c>
      <c r="N42" s="421">
        <f>D42*252*H42</f>
        <v>644868</v>
      </c>
      <c r="O42" s="422">
        <f t="shared" si="3"/>
        <v>9608.5331999999999</v>
      </c>
      <c r="P42" s="423">
        <f t="shared" ref="P42:P51" si="13">O42*1.2</f>
        <v>11530.23984</v>
      </c>
    </row>
    <row r="43" spans="2:16" ht="38.25">
      <c r="B43" s="589"/>
      <c r="C43" s="591"/>
      <c r="D43" s="595" t="s">
        <v>185</v>
      </c>
      <c r="E43" s="593"/>
      <c r="F43" s="598" t="s">
        <v>186</v>
      </c>
      <c r="G43" s="75" t="s">
        <v>100</v>
      </c>
      <c r="H43" s="76"/>
      <c r="I43" s="77"/>
      <c r="J43" s="77"/>
      <c r="K43" s="77"/>
      <c r="L43" s="77">
        <v>2</v>
      </c>
      <c r="M43" s="35">
        <v>5</v>
      </c>
      <c r="N43" s="415">
        <f>L43*1</f>
        <v>2</v>
      </c>
      <c r="O43" s="416">
        <f>M43*N43</f>
        <v>10</v>
      </c>
      <c r="P43" s="417">
        <f t="shared" si="13"/>
        <v>12</v>
      </c>
    </row>
    <row r="44" spans="2:16" ht="25.5" customHeight="1">
      <c r="B44" s="589"/>
      <c r="C44" s="591"/>
      <c r="D44" s="596"/>
      <c r="E44" s="593"/>
      <c r="F44" s="599"/>
      <c r="G44" s="75" t="s">
        <v>102</v>
      </c>
      <c r="H44" s="76"/>
      <c r="I44" s="77">
        <v>1</v>
      </c>
      <c r="J44" s="77"/>
      <c r="K44" s="77"/>
      <c r="L44" s="77"/>
      <c r="M44" s="35">
        <v>1</v>
      </c>
      <c r="N44" s="415">
        <f>I44*52</f>
        <v>52</v>
      </c>
      <c r="O44" s="416">
        <f t="shared" ref="O44:O50" si="14">M44*N44</f>
        <v>52</v>
      </c>
      <c r="P44" s="417">
        <f t="shared" si="13"/>
        <v>62.4</v>
      </c>
    </row>
    <row r="45" spans="2:16" ht="15" customHeight="1">
      <c r="B45" s="589"/>
      <c r="C45" s="591"/>
      <c r="D45" s="596"/>
      <c r="E45" s="593"/>
      <c r="F45" s="599"/>
      <c r="G45" s="75" t="s">
        <v>98</v>
      </c>
      <c r="H45" s="76"/>
      <c r="I45" s="77">
        <v>1</v>
      </c>
      <c r="J45" s="77"/>
      <c r="K45" s="77"/>
      <c r="L45" s="77"/>
      <c r="M45" s="35">
        <v>0.9</v>
      </c>
      <c r="N45" s="415">
        <f>I45*52</f>
        <v>52</v>
      </c>
      <c r="O45" s="416">
        <f t="shared" si="14"/>
        <v>46.800000000000004</v>
      </c>
      <c r="P45" s="417">
        <f t="shared" si="13"/>
        <v>56.160000000000004</v>
      </c>
    </row>
    <row r="46" spans="2:16" ht="15" customHeight="1">
      <c r="B46" s="589"/>
      <c r="C46" s="591"/>
      <c r="D46" s="596"/>
      <c r="E46" s="593"/>
      <c r="F46" s="599"/>
      <c r="G46" s="75" t="s">
        <v>96</v>
      </c>
      <c r="H46" s="76"/>
      <c r="I46" s="77"/>
      <c r="J46" s="77"/>
      <c r="K46" s="77">
        <v>1</v>
      </c>
      <c r="L46" s="77"/>
      <c r="M46" s="35">
        <v>50</v>
      </c>
      <c r="N46" s="415">
        <f>K46*4</f>
        <v>4</v>
      </c>
      <c r="O46" s="416">
        <f t="shared" si="14"/>
        <v>200</v>
      </c>
      <c r="P46" s="417">
        <f t="shared" si="13"/>
        <v>240</v>
      </c>
    </row>
    <row r="47" spans="2:16" ht="15" customHeight="1">
      <c r="B47" s="589"/>
      <c r="C47" s="591"/>
      <c r="D47" s="596"/>
      <c r="E47" s="593"/>
      <c r="F47" s="599"/>
      <c r="G47" s="75" t="s">
        <v>101</v>
      </c>
      <c r="H47" s="76"/>
      <c r="I47" s="77"/>
      <c r="J47" s="77">
        <v>1</v>
      </c>
      <c r="K47" s="77"/>
      <c r="L47" s="77"/>
      <c r="M47" s="35">
        <v>2</v>
      </c>
      <c r="N47" s="415">
        <v>52</v>
      </c>
      <c r="O47" s="416">
        <f t="shared" si="14"/>
        <v>104</v>
      </c>
      <c r="P47" s="417">
        <f t="shared" si="13"/>
        <v>124.8</v>
      </c>
    </row>
    <row r="48" spans="2:16" ht="15" customHeight="1">
      <c r="B48" s="589"/>
      <c r="C48" s="591"/>
      <c r="D48" s="596"/>
      <c r="E48" s="593"/>
      <c r="F48" s="599"/>
      <c r="G48" s="75" t="s">
        <v>133</v>
      </c>
      <c r="H48" s="76"/>
      <c r="I48" s="77"/>
      <c r="J48" s="77">
        <v>1</v>
      </c>
      <c r="K48" s="77"/>
      <c r="L48" s="77"/>
      <c r="M48" s="35">
        <v>5</v>
      </c>
      <c r="N48" s="415">
        <f t="shared" ref="N48:N49" si="15">J48*12</f>
        <v>12</v>
      </c>
      <c r="O48" s="416">
        <f t="shared" si="14"/>
        <v>60</v>
      </c>
      <c r="P48" s="417">
        <f t="shared" ref="P48:P50" si="16">O48*1.2</f>
        <v>72</v>
      </c>
    </row>
    <row r="49" spans="2:16" ht="24" customHeight="1">
      <c r="B49" s="589"/>
      <c r="C49" s="591"/>
      <c r="D49" s="596"/>
      <c r="E49" s="593"/>
      <c r="F49" s="599"/>
      <c r="G49" s="75" t="s">
        <v>97</v>
      </c>
      <c r="H49" s="76"/>
      <c r="I49" s="77"/>
      <c r="J49" s="77">
        <v>1</v>
      </c>
      <c r="K49" s="77"/>
      <c r="L49" s="77"/>
      <c r="M49" s="35">
        <v>3</v>
      </c>
      <c r="N49" s="415">
        <f t="shared" si="15"/>
        <v>12</v>
      </c>
      <c r="O49" s="416">
        <f t="shared" si="14"/>
        <v>36</v>
      </c>
      <c r="P49" s="417">
        <f t="shared" si="16"/>
        <v>43.199999999999996</v>
      </c>
    </row>
    <row r="50" spans="2:16" ht="15" customHeight="1">
      <c r="B50" s="590"/>
      <c r="C50" s="592"/>
      <c r="D50" s="597"/>
      <c r="E50" s="594"/>
      <c r="F50" s="600"/>
      <c r="G50" s="75" t="s">
        <v>99</v>
      </c>
      <c r="H50" s="76"/>
      <c r="I50" s="77">
        <v>1</v>
      </c>
      <c r="J50" s="77"/>
      <c r="K50" s="77"/>
      <c r="L50" s="77"/>
      <c r="M50" s="35">
        <v>3</v>
      </c>
      <c r="N50" s="415">
        <f>I50*52</f>
        <v>52</v>
      </c>
      <c r="O50" s="416">
        <f t="shared" si="14"/>
        <v>156</v>
      </c>
      <c r="P50" s="417">
        <f t="shared" si="16"/>
        <v>187.2</v>
      </c>
    </row>
    <row r="51" spans="2:16" ht="13.5" thickBot="1">
      <c r="B51" s="103" t="s">
        <v>40</v>
      </c>
      <c r="C51" s="104"/>
      <c r="D51" s="105"/>
      <c r="E51" s="106"/>
      <c r="F51" s="107"/>
      <c r="G51" s="107"/>
      <c r="H51" s="108"/>
      <c r="I51" s="108"/>
      <c r="J51" s="109"/>
      <c r="K51" s="109"/>
      <c r="L51" s="109"/>
      <c r="M51" s="38"/>
      <c r="N51" s="424"/>
      <c r="O51" s="425">
        <f>SUM(O7:O50)</f>
        <v>24797.394079999998</v>
      </c>
      <c r="P51" s="426">
        <f t="shared" si="13"/>
        <v>29756.872895999997</v>
      </c>
    </row>
    <row r="52" spans="2:16" ht="12.75" customHeight="1">
      <c r="B52" s="704" t="s">
        <v>196</v>
      </c>
      <c r="C52" s="707">
        <v>9457.0300000000007</v>
      </c>
      <c r="D52" s="110">
        <v>330.5</v>
      </c>
      <c r="E52" s="709" t="s">
        <v>71</v>
      </c>
      <c r="F52" s="111" t="s">
        <v>12</v>
      </c>
      <c r="G52" s="112" t="s">
        <v>81</v>
      </c>
      <c r="H52" s="73"/>
      <c r="I52" s="74">
        <v>3</v>
      </c>
      <c r="J52" s="74"/>
      <c r="K52" s="74"/>
      <c r="L52" s="74"/>
      <c r="M52" s="34">
        <v>1.49E-2</v>
      </c>
      <c r="N52" s="412">
        <f>D52*52*I52</f>
        <v>51558</v>
      </c>
      <c r="O52" s="413">
        <f t="shared" ref="O52" si="17">M52*N52</f>
        <v>768.21420000000001</v>
      </c>
      <c r="P52" s="414">
        <f>O52*1.2</f>
        <v>921.85703999999998</v>
      </c>
    </row>
    <row r="53" spans="2:16" ht="12.75" customHeight="1">
      <c r="B53" s="705"/>
      <c r="C53" s="707"/>
      <c r="D53" s="712" t="s">
        <v>185</v>
      </c>
      <c r="E53" s="710"/>
      <c r="F53" s="715" t="s">
        <v>186</v>
      </c>
      <c r="G53" s="113" t="s">
        <v>139</v>
      </c>
      <c r="H53" s="76"/>
      <c r="I53" s="77">
        <v>1</v>
      </c>
      <c r="J53" s="77"/>
      <c r="K53" s="77"/>
      <c r="L53" s="77"/>
      <c r="M53" s="35">
        <v>0.7</v>
      </c>
      <c r="N53" s="415">
        <f>I53*52</f>
        <v>52</v>
      </c>
      <c r="O53" s="416">
        <f>M53*N53</f>
        <v>36.4</v>
      </c>
      <c r="P53" s="417">
        <f t="shared" ref="P53:P57" si="18">O53*1.2</f>
        <v>43.68</v>
      </c>
    </row>
    <row r="54" spans="2:16" ht="38.25">
      <c r="B54" s="705"/>
      <c r="C54" s="707"/>
      <c r="D54" s="713"/>
      <c r="E54" s="710"/>
      <c r="F54" s="716"/>
      <c r="G54" s="113" t="s">
        <v>100</v>
      </c>
      <c r="H54" s="76"/>
      <c r="I54" s="77"/>
      <c r="J54" s="77"/>
      <c r="K54" s="77"/>
      <c r="L54" s="77">
        <v>2</v>
      </c>
      <c r="M54" s="35">
        <v>5</v>
      </c>
      <c r="N54" s="415">
        <f>L54*1</f>
        <v>2</v>
      </c>
      <c r="O54" s="416">
        <f t="shared" ref="O54:O57" si="19">M54*N54</f>
        <v>10</v>
      </c>
      <c r="P54" s="417">
        <f t="shared" si="18"/>
        <v>12</v>
      </c>
    </row>
    <row r="55" spans="2:16" ht="15" customHeight="1">
      <c r="B55" s="705"/>
      <c r="C55" s="707"/>
      <c r="D55" s="713"/>
      <c r="E55" s="710"/>
      <c r="F55" s="716"/>
      <c r="G55" s="113" t="s">
        <v>98</v>
      </c>
      <c r="H55" s="76"/>
      <c r="I55" s="77">
        <v>1</v>
      </c>
      <c r="J55" s="77"/>
      <c r="K55" s="77"/>
      <c r="L55" s="77"/>
      <c r="M55" s="35">
        <v>0.9</v>
      </c>
      <c r="N55" s="415">
        <f>I55*52</f>
        <v>52</v>
      </c>
      <c r="O55" s="416">
        <f t="shared" si="19"/>
        <v>46.800000000000004</v>
      </c>
      <c r="P55" s="417">
        <f t="shared" si="18"/>
        <v>56.160000000000004</v>
      </c>
    </row>
    <row r="56" spans="2:16" ht="15" customHeight="1">
      <c r="B56" s="705"/>
      <c r="C56" s="707"/>
      <c r="D56" s="713"/>
      <c r="E56" s="710"/>
      <c r="F56" s="716"/>
      <c r="G56" s="113" t="s">
        <v>96</v>
      </c>
      <c r="H56" s="76"/>
      <c r="I56" s="77"/>
      <c r="J56" s="77"/>
      <c r="K56" s="77">
        <v>1</v>
      </c>
      <c r="L56" s="77"/>
      <c r="M56" s="35">
        <v>50</v>
      </c>
      <c r="N56" s="415">
        <f>K56*4</f>
        <v>4</v>
      </c>
      <c r="O56" s="416">
        <f t="shared" si="19"/>
        <v>200</v>
      </c>
      <c r="P56" s="417">
        <f t="shared" si="18"/>
        <v>240</v>
      </c>
    </row>
    <row r="57" spans="2:16" ht="12.75" customHeight="1" thickBot="1">
      <c r="B57" s="705"/>
      <c r="C57" s="707"/>
      <c r="D57" s="714"/>
      <c r="E57" s="711"/>
      <c r="F57" s="717"/>
      <c r="G57" s="114" t="s">
        <v>133</v>
      </c>
      <c r="H57" s="79"/>
      <c r="I57" s="80"/>
      <c r="J57" s="80">
        <v>1</v>
      </c>
      <c r="K57" s="80"/>
      <c r="L57" s="80"/>
      <c r="M57" s="36">
        <v>5</v>
      </c>
      <c r="N57" s="418">
        <f>J57*12</f>
        <v>12</v>
      </c>
      <c r="O57" s="416">
        <f t="shared" si="19"/>
        <v>60</v>
      </c>
      <c r="P57" s="419">
        <f t="shared" si="18"/>
        <v>72</v>
      </c>
    </row>
    <row r="58" spans="2:16">
      <c r="B58" s="705"/>
      <c r="C58" s="707"/>
      <c r="D58" s="115">
        <v>831</v>
      </c>
      <c r="E58" s="709" t="s">
        <v>72</v>
      </c>
      <c r="F58" s="718" t="s">
        <v>12</v>
      </c>
      <c r="G58" s="112" t="s">
        <v>81</v>
      </c>
      <c r="H58" s="82"/>
      <c r="I58" s="74">
        <v>3</v>
      </c>
      <c r="J58" s="74"/>
      <c r="K58" s="74"/>
      <c r="L58" s="74"/>
      <c r="M58" s="34">
        <v>1.49E-2</v>
      </c>
      <c r="N58" s="412">
        <f>D58*52*I58</f>
        <v>129636</v>
      </c>
      <c r="O58" s="413">
        <f t="shared" ref="O58:O60" si="20">M58*N58</f>
        <v>1931.5763999999999</v>
      </c>
      <c r="P58" s="414">
        <f>O58*1.2</f>
        <v>2317.8916799999997</v>
      </c>
    </row>
    <row r="59" spans="2:16" ht="26.25" thickBot="1">
      <c r="B59" s="705"/>
      <c r="C59" s="707"/>
      <c r="D59" s="115">
        <v>831</v>
      </c>
      <c r="E59" s="710"/>
      <c r="F59" s="719"/>
      <c r="G59" s="116" t="s">
        <v>88</v>
      </c>
      <c r="H59" s="85"/>
      <c r="I59" s="86"/>
      <c r="J59" s="86"/>
      <c r="K59" s="86"/>
      <c r="L59" s="86">
        <v>1</v>
      </c>
      <c r="M59" s="35">
        <v>2.1</v>
      </c>
      <c r="N59" s="420">
        <f>D59*L59</f>
        <v>831</v>
      </c>
      <c r="O59" s="416">
        <f t="shared" si="20"/>
        <v>1745.1000000000001</v>
      </c>
      <c r="P59" s="417">
        <f>O59*1.2</f>
        <v>2094.12</v>
      </c>
    </row>
    <row r="60" spans="2:16">
      <c r="B60" s="705"/>
      <c r="C60" s="707"/>
      <c r="D60" s="115">
        <v>1147.9000000000001</v>
      </c>
      <c r="E60" s="710"/>
      <c r="F60" s="117" t="s">
        <v>130</v>
      </c>
      <c r="G60" s="113" t="s">
        <v>81</v>
      </c>
      <c r="H60" s="85"/>
      <c r="I60" s="86">
        <v>3</v>
      </c>
      <c r="J60" s="86"/>
      <c r="K60" s="86"/>
      <c r="L60" s="86"/>
      <c r="M60" s="34">
        <v>1.49E-2</v>
      </c>
      <c r="N60" s="420">
        <f>D60*52*I60</f>
        <v>179072.40000000002</v>
      </c>
      <c r="O60" s="416">
        <f t="shared" si="20"/>
        <v>2668.1787600000002</v>
      </c>
      <c r="P60" s="417">
        <f>O60*1.2</f>
        <v>3201.8145120000004</v>
      </c>
    </row>
    <row r="61" spans="2:16">
      <c r="B61" s="705"/>
      <c r="C61" s="707"/>
      <c r="D61" s="712" t="s">
        <v>185</v>
      </c>
      <c r="E61" s="710"/>
      <c r="F61" s="715" t="s">
        <v>186</v>
      </c>
      <c r="G61" s="113" t="s">
        <v>139</v>
      </c>
      <c r="H61" s="76"/>
      <c r="I61" s="77">
        <v>1</v>
      </c>
      <c r="J61" s="77"/>
      <c r="K61" s="77"/>
      <c r="L61" s="77"/>
      <c r="M61" s="35">
        <v>0.7</v>
      </c>
      <c r="N61" s="415">
        <f>I61*52</f>
        <v>52</v>
      </c>
      <c r="O61" s="416">
        <f>M61*N61</f>
        <v>36.4</v>
      </c>
      <c r="P61" s="417">
        <f t="shared" ref="P61:P65" si="21">O61*1.2</f>
        <v>43.68</v>
      </c>
    </row>
    <row r="62" spans="2:16" ht="38.25">
      <c r="B62" s="705"/>
      <c r="C62" s="707"/>
      <c r="D62" s="713"/>
      <c r="E62" s="710"/>
      <c r="F62" s="716"/>
      <c r="G62" s="113" t="s">
        <v>100</v>
      </c>
      <c r="H62" s="76"/>
      <c r="I62" s="77"/>
      <c r="J62" s="77"/>
      <c r="K62" s="77"/>
      <c r="L62" s="77">
        <v>2</v>
      </c>
      <c r="M62" s="35">
        <v>5</v>
      </c>
      <c r="N62" s="415">
        <f>L62*1</f>
        <v>2</v>
      </c>
      <c r="O62" s="416">
        <f t="shared" ref="O62:O68" si="22">M62*N62</f>
        <v>10</v>
      </c>
      <c r="P62" s="417">
        <f t="shared" si="21"/>
        <v>12</v>
      </c>
    </row>
    <row r="63" spans="2:16">
      <c r="B63" s="705"/>
      <c r="C63" s="707"/>
      <c r="D63" s="713"/>
      <c r="E63" s="710"/>
      <c r="F63" s="716"/>
      <c r="G63" s="113" t="s">
        <v>98</v>
      </c>
      <c r="H63" s="76"/>
      <c r="I63" s="77">
        <v>1</v>
      </c>
      <c r="J63" s="77"/>
      <c r="K63" s="77"/>
      <c r="L63" s="77"/>
      <c r="M63" s="35">
        <v>0.9</v>
      </c>
      <c r="N63" s="415">
        <f>I63*52</f>
        <v>52</v>
      </c>
      <c r="O63" s="416">
        <f t="shared" si="22"/>
        <v>46.800000000000004</v>
      </c>
      <c r="P63" s="417">
        <f t="shared" si="21"/>
        <v>56.160000000000004</v>
      </c>
    </row>
    <row r="64" spans="2:16">
      <c r="B64" s="705"/>
      <c r="C64" s="707"/>
      <c r="D64" s="713"/>
      <c r="E64" s="710"/>
      <c r="F64" s="716"/>
      <c r="G64" s="113" t="s">
        <v>96</v>
      </c>
      <c r="H64" s="76"/>
      <c r="I64" s="77"/>
      <c r="J64" s="77"/>
      <c r="K64" s="77">
        <v>1</v>
      </c>
      <c r="L64" s="77"/>
      <c r="M64" s="35">
        <v>50</v>
      </c>
      <c r="N64" s="415">
        <f>K64*4</f>
        <v>4</v>
      </c>
      <c r="O64" s="416">
        <f t="shared" si="22"/>
        <v>200</v>
      </c>
      <c r="P64" s="417">
        <f t="shared" si="21"/>
        <v>240</v>
      </c>
    </row>
    <row r="65" spans="2:16">
      <c r="B65" s="705"/>
      <c r="C65" s="707"/>
      <c r="D65" s="713"/>
      <c r="E65" s="710"/>
      <c r="F65" s="716"/>
      <c r="G65" s="113" t="s">
        <v>101</v>
      </c>
      <c r="H65" s="76"/>
      <c r="I65" s="77"/>
      <c r="J65" s="77">
        <v>1</v>
      </c>
      <c r="K65" s="77"/>
      <c r="L65" s="77"/>
      <c r="M65" s="35">
        <v>2</v>
      </c>
      <c r="N65" s="415">
        <v>52</v>
      </c>
      <c r="O65" s="416">
        <f t="shared" si="22"/>
        <v>104</v>
      </c>
      <c r="P65" s="417">
        <f t="shared" si="21"/>
        <v>124.8</v>
      </c>
    </row>
    <row r="66" spans="2:16">
      <c r="B66" s="705"/>
      <c r="C66" s="707"/>
      <c r="D66" s="713"/>
      <c r="E66" s="710"/>
      <c r="F66" s="716"/>
      <c r="G66" s="113" t="s">
        <v>133</v>
      </c>
      <c r="H66" s="76"/>
      <c r="I66" s="77"/>
      <c r="J66" s="77">
        <v>1</v>
      </c>
      <c r="K66" s="77"/>
      <c r="L66" s="77"/>
      <c r="M66" s="35">
        <v>5</v>
      </c>
      <c r="N66" s="415">
        <f t="shared" ref="N66:N67" si="23">J66*12</f>
        <v>12</v>
      </c>
      <c r="O66" s="416">
        <f t="shared" si="22"/>
        <v>60</v>
      </c>
      <c r="P66" s="417">
        <f t="shared" ref="P66:P74" si="24">O66*1.2</f>
        <v>72</v>
      </c>
    </row>
    <row r="67" spans="2:16" ht="25.5">
      <c r="B67" s="705"/>
      <c r="C67" s="707"/>
      <c r="D67" s="713"/>
      <c r="E67" s="710"/>
      <c r="F67" s="716"/>
      <c r="G67" s="113" t="s">
        <v>97</v>
      </c>
      <c r="H67" s="76"/>
      <c r="I67" s="77"/>
      <c r="J67" s="77">
        <v>1</v>
      </c>
      <c r="K67" s="77"/>
      <c r="L67" s="77"/>
      <c r="M67" s="35">
        <v>3</v>
      </c>
      <c r="N67" s="415">
        <f t="shared" si="23"/>
        <v>12</v>
      </c>
      <c r="O67" s="416">
        <f t="shared" si="22"/>
        <v>36</v>
      </c>
      <c r="P67" s="417">
        <f t="shared" si="24"/>
        <v>43.199999999999996</v>
      </c>
    </row>
    <row r="68" spans="2:16" ht="13.5" thickBot="1">
      <c r="B68" s="705"/>
      <c r="C68" s="707"/>
      <c r="D68" s="714"/>
      <c r="E68" s="711"/>
      <c r="F68" s="717"/>
      <c r="G68" s="118" t="s">
        <v>99</v>
      </c>
      <c r="H68" s="89"/>
      <c r="I68" s="80">
        <v>1</v>
      </c>
      <c r="J68" s="80"/>
      <c r="K68" s="80"/>
      <c r="L68" s="80"/>
      <c r="M68" s="36">
        <v>3</v>
      </c>
      <c r="N68" s="418">
        <f>I68*52</f>
        <v>52</v>
      </c>
      <c r="O68" s="416">
        <f t="shared" si="22"/>
        <v>156</v>
      </c>
      <c r="P68" s="419">
        <f t="shared" si="24"/>
        <v>187.2</v>
      </c>
    </row>
    <row r="69" spans="2:16" ht="25.5">
      <c r="B69" s="705"/>
      <c r="C69" s="707"/>
      <c r="D69" s="119">
        <v>219</v>
      </c>
      <c r="E69" s="720" t="s">
        <v>73</v>
      </c>
      <c r="F69" s="120" t="s">
        <v>12</v>
      </c>
      <c r="G69" s="112" t="s">
        <v>124</v>
      </c>
      <c r="H69" s="82">
        <v>1</v>
      </c>
      <c r="I69" s="74"/>
      <c r="J69" s="74"/>
      <c r="K69" s="74"/>
      <c r="L69" s="74"/>
      <c r="M69" s="34">
        <v>1.6E-2</v>
      </c>
      <c r="N69" s="412">
        <f>D69*252*H69</f>
        <v>55188</v>
      </c>
      <c r="O69" s="413">
        <f t="shared" ref="O69" si="25">M69*N69</f>
        <v>883.00800000000004</v>
      </c>
      <c r="P69" s="414">
        <f t="shared" si="24"/>
        <v>1059.6096</v>
      </c>
    </row>
    <row r="70" spans="2:16" ht="38.25">
      <c r="B70" s="705"/>
      <c r="C70" s="707"/>
      <c r="D70" s="712" t="s">
        <v>185</v>
      </c>
      <c r="E70" s="713"/>
      <c r="F70" s="721" t="s">
        <v>186</v>
      </c>
      <c r="G70" s="113" t="s">
        <v>100</v>
      </c>
      <c r="H70" s="76"/>
      <c r="I70" s="77"/>
      <c r="J70" s="77"/>
      <c r="K70" s="77"/>
      <c r="L70" s="77">
        <v>2</v>
      </c>
      <c r="M70" s="35">
        <v>5</v>
      </c>
      <c r="N70" s="415">
        <f>L70*1</f>
        <v>2</v>
      </c>
      <c r="O70" s="416">
        <f>M70*N70</f>
        <v>10</v>
      </c>
      <c r="P70" s="417">
        <f t="shared" si="24"/>
        <v>12</v>
      </c>
    </row>
    <row r="71" spans="2:16">
      <c r="B71" s="705"/>
      <c r="C71" s="707"/>
      <c r="D71" s="713"/>
      <c r="E71" s="713"/>
      <c r="F71" s="722"/>
      <c r="G71" s="113" t="s">
        <v>98</v>
      </c>
      <c r="H71" s="76"/>
      <c r="I71" s="77">
        <v>1</v>
      </c>
      <c r="J71" s="77"/>
      <c r="K71" s="77"/>
      <c r="L71" s="77"/>
      <c r="M71" s="35">
        <v>0.9</v>
      </c>
      <c r="N71" s="415">
        <f>I71*52</f>
        <v>52</v>
      </c>
      <c r="O71" s="416">
        <f t="shared" ref="O71:O73" si="26">M71*N71</f>
        <v>46.800000000000004</v>
      </c>
      <c r="P71" s="417">
        <f t="shared" si="24"/>
        <v>56.160000000000004</v>
      </c>
    </row>
    <row r="72" spans="2:16">
      <c r="B72" s="705"/>
      <c r="C72" s="707"/>
      <c r="D72" s="713"/>
      <c r="E72" s="713"/>
      <c r="F72" s="722"/>
      <c r="G72" s="113" t="s">
        <v>96</v>
      </c>
      <c r="H72" s="76"/>
      <c r="I72" s="77"/>
      <c r="J72" s="77"/>
      <c r="K72" s="77">
        <v>1</v>
      </c>
      <c r="L72" s="77"/>
      <c r="M72" s="35">
        <v>50</v>
      </c>
      <c r="N72" s="415">
        <f>K72*4</f>
        <v>4</v>
      </c>
      <c r="O72" s="416">
        <f t="shared" si="26"/>
        <v>200</v>
      </c>
      <c r="P72" s="417">
        <f t="shared" si="24"/>
        <v>240</v>
      </c>
    </row>
    <row r="73" spans="2:16" ht="13.5" thickBot="1">
      <c r="B73" s="705"/>
      <c r="C73" s="707"/>
      <c r="D73" s="714"/>
      <c r="E73" s="714"/>
      <c r="F73" s="723"/>
      <c r="G73" s="114" t="s">
        <v>133</v>
      </c>
      <c r="H73" s="79"/>
      <c r="I73" s="80"/>
      <c r="J73" s="80">
        <v>1</v>
      </c>
      <c r="K73" s="80"/>
      <c r="L73" s="80"/>
      <c r="M73" s="36">
        <v>5</v>
      </c>
      <c r="N73" s="418">
        <f>J73*12</f>
        <v>12</v>
      </c>
      <c r="O73" s="416">
        <f t="shared" si="26"/>
        <v>60</v>
      </c>
      <c r="P73" s="419">
        <f t="shared" si="24"/>
        <v>72</v>
      </c>
    </row>
    <row r="74" spans="2:16">
      <c r="B74" s="705"/>
      <c r="C74" s="707"/>
      <c r="D74" s="119">
        <v>1314.6</v>
      </c>
      <c r="E74" s="709" t="s">
        <v>74</v>
      </c>
      <c r="F74" s="724" t="s">
        <v>131</v>
      </c>
      <c r="G74" s="121" t="s">
        <v>82</v>
      </c>
      <c r="H74" s="73"/>
      <c r="I74" s="74">
        <v>1</v>
      </c>
      <c r="J74" s="74"/>
      <c r="K74" s="74"/>
      <c r="L74" s="74"/>
      <c r="M74" s="34">
        <v>1.7999999999999999E-2</v>
      </c>
      <c r="N74" s="412">
        <f>D74*52*I74</f>
        <v>68359.199999999997</v>
      </c>
      <c r="O74" s="413">
        <f t="shared" ref="O74:O78" si="27">M74*N74</f>
        <v>1230.4655999999998</v>
      </c>
      <c r="P74" s="414">
        <f t="shared" si="24"/>
        <v>1476.5587199999998</v>
      </c>
    </row>
    <row r="75" spans="2:16">
      <c r="B75" s="705"/>
      <c r="C75" s="707"/>
      <c r="D75" s="119">
        <v>1314.6</v>
      </c>
      <c r="E75" s="710"/>
      <c r="F75" s="725"/>
      <c r="G75" s="122" t="s">
        <v>191</v>
      </c>
      <c r="H75" s="95"/>
      <c r="I75" s="96"/>
      <c r="J75" s="96"/>
      <c r="K75" s="96"/>
      <c r="L75" s="86">
        <v>1</v>
      </c>
      <c r="M75" s="35">
        <v>0.25</v>
      </c>
      <c r="N75" s="420">
        <f>D75*L75</f>
        <v>1314.6</v>
      </c>
      <c r="O75" s="416">
        <f t="shared" si="27"/>
        <v>328.65</v>
      </c>
      <c r="P75" s="417">
        <f>O75*1.2</f>
        <v>394.37999999999994</v>
      </c>
    </row>
    <row r="76" spans="2:16" ht="25.5">
      <c r="B76" s="705"/>
      <c r="C76" s="707"/>
      <c r="D76" s="119">
        <v>585</v>
      </c>
      <c r="E76" s="710"/>
      <c r="F76" s="726" t="s">
        <v>132</v>
      </c>
      <c r="G76" s="116" t="s">
        <v>84</v>
      </c>
      <c r="H76" s="85"/>
      <c r="I76" s="98">
        <v>2</v>
      </c>
      <c r="J76" s="98"/>
      <c r="K76" s="98"/>
      <c r="L76" s="98"/>
      <c r="M76" s="35">
        <v>1.4999999999999999E-2</v>
      </c>
      <c r="N76" s="420">
        <f>D76*52*I76</f>
        <v>60840</v>
      </c>
      <c r="O76" s="416">
        <f t="shared" si="27"/>
        <v>912.6</v>
      </c>
      <c r="P76" s="417">
        <f t="shared" ref="P76" si="28">O76*1.2</f>
        <v>1095.1199999999999</v>
      </c>
    </row>
    <row r="77" spans="2:16" ht="26.25" thickBot="1">
      <c r="B77" s="705"/>
      <c r="C77" s="707"/>
      <c r="D77" s="119">
        <v>585</v>
      </c>
      <c r="E77" s="710"/>
      <c r="F77" s="725"/>
      <c r="G77" s="116" t="s">
        <v>69</v>
      </c>
      <c r="H77" s="85"/>
      <c r="I77" s="98"/>
      <c r="J77" s="98"/>
      <c r="K77" s="98"/>
      <c r="L77" s="86">
        <v>2</v>
      </c>
      <c r="M77" s="35">
        <v>1.49</v>
      </c>
      <c r="N77" s="420">
        <f>D77*L77</f>
        <v>1170</v>
      </c>
      <c r="O77" s="416">
        <f t="shared" si="27"/>
        <v>1743.3</v>
      </c>
      <c r="P77" s="417">
        <f>O77*1.2</f>
        <v>2091.96</v>
      </c>
    </row>
    <row r="78" spans="2:16">
      <c r="B78" s="705"/>
      <c r="C78" s="707"/>
      <c r="D78" s="119">
        <v>160.80000000000001</v>
      </c>
      <c r="E78" s="710"/>
      <c r="F78" s="117" t="s">
        <v>130</v>
      </c>
      <c r="G78" s="113" t="s">
        <v>81</v>
      </c>
      <c r="H78" s="85"/>
      <c r="I78" s="86">
        <v>2</v>
      </c>
      <c r="J78" s="86"/>
      <c r="K78" s="86"/>
      <c r="L78" s="86"/>
      <c r="M78" s="34">
        <v>1.49E-2</v>
      </c>
      <c r="N78" s="420">
        <f>D78*52*I78</f>
        <v>16723.2</v>
      </c>
      <c r="O78" s="416">
        <f t="shared" si="27"/>
        <v>249.17568</v>
      </c>
      <c r="P78" s="417">
        <f t="shared" ref="P78:P83" si="29">O78*1.2</f>
        <v>299.01081599999998</v>
      </c>
    </row>
    <row r="79" spans="2:16" ht="38.25">
      <c r="B79" s="705"/>
      <c r="C79" s="707"/>
      <c r="D79" s="712" t="s">
        <v>185</v>
      </c>
      <c r="E79" s="710"/>
      <c r="F79" s="715" t="s">
        <v>186</v>
      </c>
      <c r="G79" s="113" t="s">
        <v>100</v>
      </c>
      <c r="H79" s="76"/>
      <c r="I79" s="77"/>
      <c r="J79" s="77"/>
      <c r="K79" s="77"/>
      <c r="L79" s="77">
        <v>2</v>
      </c>
      <c r="M79" s="35">
        <v>5</v>
      </c>
      <c r="N79" s="415">
        <f>L79*1</f>
        <v>2</v>
      </c>
      <c r="O79" s="416">
        <f>M79*N79</f>
        <v>10</v>
      </c>
      <c r="P79" s="417">
        <f t="shared" si="29"/>
        <v>12</v>
      </c>
    </row>
    <row r="80" spans="2:16" ht="24.75" customHeight="1">
      <c r="B80" s="705"/>
      <c r="C80" s="707"/>
      <c r="D80" s="713"/>
      <c r="E80" s="710"/>
      <c r="F80" s="716"/>
      <c r="G80" s="113" t="s">
        <v>102</v>
      </c>
      <c r="H80" s="76"/>
      <c r="I80" s="77">
        <v>1</v>
      </c>
      <c r="J80" s="77"/>
      <c r="K80" s="77"/>
      <c r="L80" s="77"/>
      <c r="M80" s="35">
        <v>1</v>
      </c>
      <c r="N80" s="415">
        <f>I80*52</f>
        <v>52</v>
      </c>
      <c r="O80" s="416">
        <f t="shared" ref="O80:O86" si="30">M80*N80</f>
        <v>52</v>
      </c>
      <c r="P80" s="417">
        <f t="shared" si="29"/>
        <v>62.4</v>
      </c>
    </row>
    <row r="81" spans="2:16">
      <c r="B81" s="705"/>
      <c r="C81" s="707"/>
      <c r="D81" s="713"/>
      <c r="E81" s="710"/>
      <c r="F81" s="716"/>
      <c r="G81" s="113" t="s">
        <v>98</v>
      </c>
      <c r="H81" s="76"/>
      <c r="I81" s="77">
        <v>1</v>
      </c>
      <c r="J81" s="77"/>
      <c r="K81" s="77"/>
      <c r="L81" s="77"/>
      <c r="M81" s="35">
        <v>0.9</v>
      </c>
      <c r="N81" s="415">
        <f>I81*52</f>
        <v>52</v>
      </c>
      <c r="O81" s="416">
        <f t="shared" si="30"/>
        <v>46.800000000000004</v>
      </c>
      <c r="P81" s="417">
        <f t="shared" si="29"/>
        <v>56.160000000000004</v>
      </c>
    </row>
    <row r="82" spans="2:16">
      <c r="B82" s="705"/>
      <c r="C82" s="707"/>
      <c r="D82" s="713"/>
      <c r="E82" s="710"/>
      <c r="F82" s="716"/>
      <c r="G82" s="113" t="s">
        <v>96</v>
      </c>
      <c r="H82" s="76"/>
      <c r="I82" s="77"/>
      <c r="J82" s="77"/>
      <c r="K82" s="77">
        <v>1</v>
      </c>
      <c r="L82" s="77"/>
      <c r="M82" s="35">
        <v>50</v>
      </c>
      <c r="N82" s="415">
        <f>K82*4</f>
        <v>4</v>
      </c>
      <c r="O82" s="416">
        <f t="shared" si="30"/>
        <v>200</v>
      </c>
      <c r="P82" s="417">
        <f t="shared" si="29"/>
        <v>240</v>
      </c>
    </row>
    <row r="83" spans="2:16">
      <c r="B83" s="705"/>
      <c r="C83" s="707"/>
      <c r="D83" s="713"/>
      <c r="E83" s="710"/>
      <c r="F83" s="716"/>
      <c r="G83" s="113" t="s">
        <v>101</v>
      </c>
      <c r="H83" s="76"/>
      <c r="I83" s="77"/>
      <c r="J83" s="77">
        <v>1</v>
      </c>
      <c r="K83" s="77"/>
      <c r="L83" s="77"/>
      <c r="M83" s="35">
        <v>2</v>
      </c>
      <c r="N83" s="415">
        <v>52</v>
      </c>
      <c r="O83" s="416">
        <f t="shared" si="30"/>
        <v>104</v>
      </c>
      <c r="P83" s="417">
        <f t="shared" si="29"/>
        <v>124.8</v>
      </c>
    </row>
    <row r="84" spans="2:16">
      <c r="B84" s="705"/>
      <c r="C84" s="707"/>
      <c r="D84" s="713"/>
      <c r="E84" s="710"/>
      <c r="F84" s="716"/>
      <c r="G84" s="113" t="s">
        <v>133</v>
      </c>
      <c r="H84" s="76"/>
      <c r="I84" s="77"/>
      <c r="J84" s="77">
        <v>1</v>
      </c>
      <c r="K84" s="77"/>
      <c r="L84" s="77"/>
      <c r="M84" s="35">
        <v>5</v>
      </c>
      <c r="N84" s="415">
        <f t="shared" ref="N84:N85" si="31">J84*12</f>
        <v>12</v>
      </c>
      <c r="O84" s="416">
        <f t="shared" si="30"/>
        <v>60</v>
      </c>
      <c r="P84" s="417">
        <f t="shared" ref="P84:P92" si="32">O84*1.2</f>
        <v>72</v>
      </c>
    </row>
    <row r="85" spans="2:16" ht="25.5">
      <c r="B85" s="705"/>
      <c r="C85" s="707"/>
      <c r="D85" s="713"/>
      <c r="E85" s="710"/>
      <c r="F85" s="716"/>
      <c r="G85" s="113" t="s">
        <v>97</v>
      </c>
      <c r="H85" s="76"/>
      <c r="I85" s="77"/>
      <c r="J85" s="77">
        <v>1</v>
      </c>
      <c r="K85" s="77"/>
      <c r="L85" s="77"/>
      <c r="M85" s="35">
        <v>3</v>
      </c>
      <c r="N85" s="415">
        <f t="shared" si="31"/>
        <v>12</v>
      </c>
      <c r="O85" s="416">
        <f t="shared" si="30"/>
        <v>36</v>
      </c>
      <c r="P85" s="417">
        <f t="shared" si="32"/>
        <v>43.199999999999996</v>
      </c>
    </row>
    <row r="86" spans="2:16" ht="13.5" thickBot="1">
      <c r="B86" s="705"/>
      <c r="C86" s="707"/>
      <c r="D86" s="714"/>
      <c r="E86" s="711"/>
      <c r="F86" s="717"/>
      <c r="G86" s="118" t="s">
        <v>99</v>
      </c>
      <c r="H86" s="89"/>
      <c r="I86" s="80">
        <v>1</v>
      </c>
      <c r="J86" s="80"/>
      <c r="K86" s="80"/>
      <c r="L86" s="80"/>
      <c r="M86" s="36">
        <v>3</v>
      </c>
      <c r="N86" s="418">
        <f>I86*52</f>
        <v>52</v>
      </c>
      <c r="O86" s="504">
        <f t="shared" si="30"/>
        <v>156</v>
      </c>
      <c r="P86" s="419">
        <f t="shared" si="32"/>
        <v>187.2</v>
      </c>
    </row>
    <row r="87" spans="2:16" ht="12.75" customHeight="1">
      <c r="B87" s="705"/>
      <c r="C87" s="707"/>
      <c r="D87" s="115">
        <v>2507.8000000000002</v>
      </c>
      <c r="E87" s="710" t="s">
        <v>75</v>
      </c>
      <c r="F87" s="123" t="s">
        <v>130</v>
      </c>
      <c r="G87" s="124" t="s">
        <v>81</v>
      </c>
      <c r="H87" s="102">
        <v>1</v>
      </c>
      <c r="I87" s="77"/>
      <c r="J87" s="77"/>
      <c r="K87" s="77"/>
      <c r="L87" s="77"/>
      <c r="M87" s="34">
        <v>1.49E-2</v>
      </c>
      <c r="N87" s="421">
        <f>D87*252*H87</f>
        <v>631965.60000000009</v>
      </c>
      <c r="O87" s="422">
        <f t="shared" ref="O87" si="33">M87*N87</f>
        <v>9416.2874400000019</v>
      </c>
      <c r="P87" s="423">
        <f t="shared" si="32"/>
        <v>11299.544928000001</v>
      </c>
    </row>
    <row r="88" spans="2:16" ht="38.25">
      <c r="B88" s="705"/>
      <c r="C88" s="707"/>
      <c r="D88" s="712" t="s">
        <v>185</v>
      </c>
      <c r="E88" s="710"/>
      <c r="F88" s="715" t="s">
        <v>186</v>
      </c>
      <c r="G88" s="113" t="s">
        <v>100</v>
      </c>
      <c r="H88" s="76"/>
      <c r="I88" s="77"/>
      <c r="J88" s="77"/>
      <c r="K88" s="77"/>
      <c r="L88" s="77">
        <v>2</v>
      </c>
      <c r="M88" s="35">
        <v>5</v>
      </c>
      <c r="N88" s="415">
        <f>L88*1</f>
        <v>2</v>
      </c>
      <c r="O88" s="416">
        <f>M88*N88</f>
        <v>10</v>
      </c>
      <c r="P88" s="417">
        <f t="shared" si="32"/>
        <v>12</v>
      </c>
    </row>
    <row r="89" spans="2:16" ht="25.5" customHeight="1">
      <c r="B89" s="705"/>
      <c r="C89" s="707"/>
      <c r="D89" s="713"/>
      <c r="E89" s="710"/>
      <c r="F89" s="716"/>
      <c r="G89" s="113" t="s">
        <v>102</v>
      </c>
      <c r="H89" s="76"/>
      <c r="I89" s="77">
        <v>1</v>
      </c>
      <c r="J89" s="77"/>
      <c r="K89" s="77"/>
      <c r="L89" s="77"/>
      <c r="M89" s="35">
        <v>1</v>
      </c>
      <c r="N89" s="415">
        <f>I89*52</f>
        <v>52</v>
      </c>
      <c r="O89" s="416">
        <f t="shared" ref="O89:O95" si="34">M89*N89</f>
        <v>52</v>
      </c>
      <c r="P89" s="417">
        <f t="shared" si="32"/>
        <v>62.4</v>
      </c>
    </row>
    <row r="90" spans="2:16" ht="15" customHeight="1">
      <c r="B90" s="705"/>
      <c r="C90" s="707"/>
      <c r="D90" s="713"/>
      <c r="E90" s="710"/>
      <c r="F90" s="716"/>
      <c r="G90" s="113" t="s">
        <v>98</v>
      </c>
      <c r="H90" s="76"/>
      <c r="I90" s="77">
        <v>1</v>
      </c>
      <c r="J90" s="77"/>
      <c r="K90" s="77"/>
      <c r="L90" s="77"/>
      <c r="M90" s="35">
        <v>0.9</v>
      </c>
      <c r="N90" s="415">
        <f>I90*52</f>
        <v>52</v>
      </c>
      <c r="O90" s="416">
        <f t="shared" si="34"/>
        <v>46.800000000000004</v>
      </c>
      <c r="P90" s="417">
        <f t="shared" si="32"/>
        <v>56.160000000000004</v>
      </c>
    </row>
    <row r="91" spans="2:16" ht="15" customHeight="1">
      <c r="B91" s="705"/>
      <c r="C91" s="707"/>
      <c r="D91" s="713"/>
      <c r="E91" s="710"/>
      <c r="F91" s="716"/>
      <c r="G91" s="113" t="s">
        <v>96</v>
      </c>
      <c r="H91" s="76"/>
      <c r="I91" s="77"/>
      <c r="J91" s="77"/>
      <c r="K91" s="77">
        <v>1</v>
      </c>
      <c r="L91" s="77"/>
      <c r="M91" s="35">
        <v>50</v>
      </c>
      <c r="N91" s="415">
        <f>K91*4</f>
        <v>4</v>
      </c>
      <c r="O91" s="416">
        <f t="shared" si="34"/>
        <v>200</v>
      </c>
      <c r="P91" s="417">
        <f t="shared" si="32"/>
        <v>240</v>
      </c>
    </row>
    <row r="92" spans="2:16" ht="15" customHeight="1">
      <c r="B92" s="705"/>
      <c r="C92" s="707"/>
      <c r="D92" s="713"/>
      <c r="E92" s="710"/>
      <c r="F92" s="716"/>
      <c r="G92" s="113" t="s">
        <v>101</v>
      </c>
      <c r="H92" s="76"/>
      <c r="I92" s="77"/>
      <c r="J92" s="77">
        <v>1</v>
      </c>
      <c r="K92" s="77"/>
      <c r="L92" s="77"/>
      <c r="M92" s="35">
        <v>2</v>
      </c>
      <c r="N92" s="415">
        <v>52</v>
      </c>
      <c r="O92" s="416">
        <f t="shared" si="34"/>
        <v>104</v>
      </c>
      <c r="P92" s="417">
        <f t="shared" si="32"/>
        <v>124.8</v>
      </c>
    </row>
    <row r="93" spans="2:16" ht="15" customHeight="1">
      <c r="B93" s="705"/>
      <c r="C93" s="707"/>
      <c r="D93" s="713"/>
      <c r="E93" s="710"/>
      <c r="F93" s="716"/>
      <c r="G93" s="113" t="s">
        <v>133</v>
      </c>
      <c r="H93" s="76"/>
      <c r="I93" s="77"/>
      <c r="J93" s="77">
        <v>1</v>
      </c>
      <c r="K93" s="77"/>
      <c r="L93" s="77"/>
      <c r="M93" s="35">
        <v>5</v>
      </c>
      <c r="N93" s="415">
        <f t="shared" ref="N93:N94" si="35">J93*12</f>
        <v>12</v>
      </c>
      <c r="O93" s="416">
        <f t="shared" si="34"/>
        <v>60</v>
      </c>
      <c r="P93" s="417">
        <f t="shared" ref="P93:P95" si="36">O93*1.2</f>
        <v>72</v>
      </c>
    </row>
    <row r="94" spans="2:16" ht="24" customHeight="1">
      <c r="B94" s="705"/>
      <c r="C94" s="707"/>
      <c r="D94" s="713"/>
      <c r="E94" s="710"/>
      <c r="F94" s="716"/>
      <c r="G94" s="113" t="s">
        <v>97</v>
      </c>
      <c r="H94" s="76"/>
      <c r="I94" s="77"/>
      <c r="J94" s="77">
        <v>1</v>
      </c>
      <c r="K94" s="77"/>
      <c r="L94" s="77"/>
      <c r="M94" s="35">
        <v>3</v>
      </c>
      <c r="N94" s="415">
        <f t="shared" si="35"/>
        <v>12</v>
      </c>
      <c r="O94" s="416">
        <f t="shared" si="34"/>
        <v>36</v>
      </c>
      <c r="P94" s="417">
        <f t="shared" si="36"/>
        <v>43.199999999999996</v>
      </c>
    </row>
    <row r="95" spans="2:16" ht="15" customHeight="1">
      <c r="B95" s="706"/>
      <c r="C95" s="708"/>
      <c r="D95" s="728"/>
      <c r="E95" s="727"/>
      <c r="F95" s="719"/>
      <c r="G95" s="113" t="s">
        <v>99</v>
      </c>
      <c r="H95" s="76"/>
      <c r="I95" s="77">
        <v>1</v>
      </c>
      <c r="J95" s="77"/>
      <c r="K95" s="77"/>
      <c r="L95" s="77"/>
      <c r="M95" s="35">
        <v>3</v>
      </c>
      <c r="N95" s="415">
        <f>I95*52</f>
        <v>52</v>
      </c>
      <c r="O95" s="416">
        <f t="shared" si="34"/>
        <v>156</v>
      </c>
      <c r="P95" s="417">
        <f t="shared" si="36"/>
        <v>187.2</v>
      </c>
    </row>
    <row r="96" spans="2:16" ht="13.5" thickBot="1">
      <c r="B96" s="125" t="s">
        <v>40</v>
      </c>
      <c r="C96" s="126"/>
      <c r="D96" s="127"/>
      <c r="E96" s="128"/>
      <c r="F96" s="129"/>
      <c r="G96" s="129"/>
      <c r="H96" s="130"/>
      <c r="I96" s="130"/>
      <c r="J96" s="131"/>
      <c r="K96" s="131"/>
      <c r="L96" s="131"/>
      <c r="M96" s="39"/>
      <c r="N96" s="427"/>
      <c r="O96" s="428">
        <f>SUM(O52:O95)</f>
        <v>24525.356080000001</v>
      </c>
      <c r="P96" s="429">
        <f t="shared" ref="P96" si="37">O96*1.2</f>
        <v>29430.427296000002</v>
      </c>
    </row>
    <row r="97" spans="2:16">
      <c r="B97" s="729" t="s">
        <v>197</v>
      </c>
      <c r="C97" s="732">
        <v>10431.51</v>
      </c>
      <c r="D97" s="132">
        <v>364</v>
      </c>
      <c r="E97" s="530" t="s">
        <v>71</v>
      </c>
      <c r="F97" s="133" t="s">
        <v>12</v>
      </c>
      <c r="G97" s="134" t="s">
        <v>81</v>
      </c>
      <c r="H97" s="73"/>
      <c r="I97" s="74">
        <v>3</v>
      </c>
      <c r="J97" s="74"/>
      <c r="K97" s="74"/>
      <c r="L97" s="74"/>
      <c r="M97" s="34">
        <v>1.49E-2</v>
      </c>
      <c r="N97" s="412">
        <f>D97*52*I97</f>
        <v>56784</v>
      </c>
      <c r="O97" s="413">
        <f t="shared" ref="O97" si="38">M97*N97</f>
        <v>846.08159999999998</v>
      </c>
      <c r="P97" s="414">
        <f>O97*1.2</f>
        <v>1015.29792</v>
      </c>
    </row>
    <row r="98" spans="2:16">
      <c r="B98" s="730"/>
      <c r="C98" s="732"/>
      <c r="D98" s="529" t="s">
        <v>185</v>
      </c>
      <c r="E98" s="531"/>
      <c r="F98" s="651" t="s">
        <v>186</v>
      </c>
      <c r="G98" s="135" t="s">
        <v>139</v>
      </c>
      <c r="H98" s="76"/>
      <c r="I98" s="77">
        <v>1</v>
      </c>
      <c r="J98" s="77"/>
      <c r="K98" s="77"/>
      <c r="L98" s="77"/>
      <c r="M98" s="35">
        <v>0.7</v>
      </c>
      <c r="N98" s="415">
        <f>I98*52</f>
        <v>52</v>
      </c>
      <c r="O98" s="416">
        <f>M98*N98</f>
        <v>36.4</v>
      </c>
      <c r="P98" s="417">
        <f t="shared" ref="P98:P102" si="39">O98*1.2</f>
        <v>43.68</v>
      </c>
    </row>
    <row r="99" spans="2:16" ht="38.25">
      <c r="B99" s="730"/>
      <c r="C99" s="732"/>
      <c r="D99" s="527"/>
      <c r="E99" s="531"/>
      <c r="F99" s="652"/>
      <c r="G99" s="135" t="s">
        <v>100</v>
      </c>
      <c r="H99" s="76"/>
      <c r="I99" s="77"/>
      <c r="J99" s="77"/>
      <c r="K99" s="77"/>
      <c r="L99" s="77">
        <v>2</v>
      </c>
      <c r="M99" s="35">
        <v>5</v>
      </c>
      <c r="N99" s="415">
        <f>L99*1</f>
        <v>2</v>
      </c>
      <c r="O99" s="416">
        <f t="shared" ref="O99:O102" si="40">M99*N99</f>
        <v>10</v>
      </c>
      <c r="P99" s="417">
        <f t="shared" si="39"/>
        <v>12</v>
      </c>
    </row>
    <row r="100" spans="2:16">
      <c r="B100" s="730"/>
      <c r="C100" s="732"/>
      <c r="D100" s="527"/>
      <c r="E100" s="531"/>
      <c r="F100" s="652"/>
      <c r="G100" s="135" t="s">
        <v>98</v>
      </c>
      <c r="H100" s="76"/>
      <c r="I100" s="77">
        <v>1</v>
      </c>
      <c r="J100" s="77"/>
      <c r="K100" s="77"/>
      <c r="L100" s="77"/>
      <c r="M100" s="35">
        <v>0.9</v>
      </c>
      <c r="N100" s="415">
        <f>I100*52</f>
        <v>52</v>
      </c>
      <c r="O100" s="416">
        <f t="shared" si="40"/>
        <v>46.800000000000004</v>
      </c>
      <c r="P100" s="417">
        <f t="shared" si="39"/>
        <v>56.160000000000004</v>
      </c>
    </row>
    <row r="101" spans="2:16">
      <c r="B101" s="730"/>
      <c r="C101" s="732"/>
      <c r="D101" s="527"/>
      <c r="E101" s="531"/>
      <c r="F101" s="652"/>
      <c r="G101" s="135" t="s">
        <v>96</v>
      </c>
      <c r="H101" s="76"/>
      <c r="I101" s="77"/>
      <c r="J101" s="77"/>
      <c r="K101" s="77">
        <v>1</v>
      </c>
      <c r="L101" s="77"/>
      <c r="M101" s="35">
        <v>50</v>
      </c>
      <c r="N101" s="415">
        <f>K101*4</f>
        <v>4</v>
      </c>
      <c r="O101" s="416">
        <f t="shared" si="40"/>
        <v>200</v>
      </c>
      <c r="P101" s="417">
        <f t="shared" si="39"/>
        <v>240</v>
      </c>
    </row>
    <row r="102" spans="2:16" ht="13.5" thickBot="1">
      <c r="B102" s="730"/>
      <c r="C102" s="732"/>
      <c r="D102" s="735"/>
      <c r="E102" s="734"/>
      <c r="F102" s="736"/>
      <c r="G102" s="136" t="s">
        <v>133</v>
      </c>
      <c r="H102" s="79"/>
      <c r="I102" s="80"/>
      <c r="J102" s="80">
        <v>1</v>
      </c>
      <c r="K102" s="80"/>
      <c r="L102" s="80"/>
      <c r="M102" s="36">
        <v>5</v>
      </c>
      <c r="N102" s="418">
        <f>J102*12</f>
        <v>12</v>
      </c>
      <c r="O102" s="416">
        <f t="shared" si="40"/>
        <v>60</v>
      </c>
      <c r="P102" s="419">
        <f t="shared" si="39"/>
        <v>72</v>
      </c>
    </row>
    <row r="103" spans="2:16">
      <c r="B103" s="730"/>
      <c r="C103" s="732"/>
      <c r="D103" s="137">
        <v>934.4</v>
      </c>
      <c r="E103" s="530" t="s">
        <v>72</v>
      </c>
      <c r="F103" s="737" t="s">
        <v>12</v>
      </c>
      <c r="G103" s="134" t="s">
        <v>81</v>
      </c>
      <c r="H103" s="82"/>
      <c r="I103" s="74">
        <v>3</v>
      </c>
      <c r="J103" s="74"/>
      <c r="K103" s="74"/>
      <c r="L103" s="74"/>
      <c r="M103" s="34">
        <v>1.49E-2</v>
      </c>
      <c r="N103" s="412">
        <f>D103*52*I103</f>
        <v>145766.39999999999</v>
      </c>
      <c r="O103" s="413">
        <f t="shared" ref="O103:O105" si="41">M103*N103</f>
        <v>2171.9193599999999</v>
      </c>
      <c r="P103" s="414">
        <f>O103*1.2</f>
        <v>2606.3032319999998</v>
      </c>
    </row>
    <row r="104" spans="2:16" ht="26.25" thickBot="1">
      <c r="B104" s="730"/>
      <c r="C104" s="732"/>
      <c r="D104" s="137">
        <v>934.4</v>
      </c>
      <c r="E104" s="531"/>
      <c r="F104" s="653"/>
      <c r="G104" s="138" t="s">
        <v>88</v>
      </c>
      <c r="H104" s="85"/>
      <c r="I104" s="86"/>
      <c r="J104" s="86"/>
      <c r="K104" s="86"/>
      <c r="L104" s="86">
        <v>1</v>
      </c>
      <c r="M104" s="35">
        <v>2.1</v>
      </c>
      <c r="N104" s="420">
        <f>D104*L104</f>
        <v>934.4</v>
      </c>
      <c r="O104" s="416">
        <f t="shared" si="41"/>
        <v>1962.24</v>
      </c>
      <c r="P104" s="417">
        <f>O104*1.2</f>
        <v>2354.6880000000001</v>
      </c>
    </row>
    <row r="105" spans="2:16">
      <c r="B105" s="730"/>
      <c r="C105" s="732"/>
      <c r="D105" s="137">
        <v>793</v>
      </c>
      <c r="E105" s="531"/>
      <c r="F105" s="139" t="s">
        <v>130</v>
      </c>
      <c r="G105" s="135" t="s">
        <v>81</v>
      </c>
      <c r="H105" s="85"/>
      <c r="I105" s="86">
        <v>3</v>
      </c>
      <c r="J105" s="86"/>
      <c r="K105" s="86"/>
      <c r="L105" s="86"/>
      <c r="M105" s="34">
        <v>1.49E-2</v>
      </c>
      <c r="N105" s="420">
        <f>D105*52*I105</f>
        <v>123708</v>
      </c>
      <c r="O105" s="416">
        <f t="shared" si="41"/>
        <v>1843.2492</v>
      </c>
      <c r="P105" s="417">
        <f>O105*1.2</f>
        <v>2211.8990399999998</v>
      </c>
    </row>
    <row r="106" spans="2:16">
      <c r="B106" s="730"/>
      <c r="C106" s="732"/>
      <c r="D106" s="529" t="s">
        <v>185</v>
      </c>
      <c r="E106" s="531"/>
      <c r="F106" s="651" t="s">
        <v>186</v>
      </c>
      <c r="G106" s="135" t="s">
        <v>139</v>
      </c>
      <c r="H106" s="76"/>
      <c r="I106" s="77">
        <v>1</v>
      </c>
      <c r="J106" s="77"/>
      <c r="K106" s="77"/>
      <c r="L106" s="77"/>
      <c r="M106" s="35">
        <v>0.7</v>
      </c>
      <c r="N106" s="415">
        <f>I106*52</f>
        <v>52</v>
      </c>
      <c r="O106" s="416">
        <f>M106*N106</f>
        <v>36.4</v>
      </c>
      <c r="P106" s="417">
        <f t="shared" ref="P106:P110" si="42">O106*1.2</f>
        <v>43.68</v>
      </c>
    </row>
    <row r="107" spans="2:16" ht="38.25">
      <c r="B107" s="730"/>
      <c r="C107" s="732"/>
      <c r="D107" s="527"/>
      <c r="E107" s="531"/>
      <c r="F107" s="652"/>
      <c r="G107" s="135" t="s">
        <v>100</v>
      </c>
      <c r="H107" s="76"/>
      <c r="I107" s="77"/>
      <c r="J107" s="77"/>
      <c r="K107" s="77"/>
      <c r="L107" s="77">
        <v>2</v>
      </c>
      <c r="M107" s="35">
        <v>5</v>
      </c>
      <c r="N107" s="415">
        <f>L107*1</f>
        <v>2</v>
      </c>
      <c r="O107" s="416">
        <f t="shared" ref="O107:O113" si="43">M107*N107</f>
        <v>10</v>
      </c>
      <c r="P107" s="417">
        <f t="shared" si="42"/>
        <v>12</v>
      </c>
    </row>
    <row r="108" spans="2:16">
      <c r="B108" s="730"/>
      <c r="C108" s="732"/>
      <c r="D108" s="527"/>
      <c r="E108" s="531"/>
      <c r="F108" s="652"/>
      <c r="G108" s="135" t="s">
        <v>98</v>
      </c>
      <c r="H108" s="76"/>
      <c r="I108" s="77">
        <v>1</v>
      </c>
      <c r="J108" s="77"/>
      <c r="K108" s="77"/>
      <c r="L108" s="77"/>
      <c r="M108" s="35">
        <v>0.9</v>
      </c>
      <c r="N108" s="415">
        <f>I108*52</f>
        <v>52</v>
      </c>
      <c r="O108" s="416">
        <f t="shared" si="43"/>
        <v>46.800000000000004</v>
      </c>
      <c r="P108" s="417">
        <f t="shared" si="42"/>
        <v>56.160000000000004</v>
      </c>
    </row>
    <row r="109" spans="2:16">
      <c r="B109" s="730"/>
      <c r="C109" s="732"/>
      <c r="D109" s="527"/>
      <c r="E109" s="531"/>
      <c r="F109" s="652"/>
      <c r="G109" s="135" t="s">
        <v>96</v>
      </c>
      <c r="H109" s="76"/>
      <c r="I109" s="77"/>
      <c r="J109" s="77"/>
      <c r="K109" s="77">
        <v>1</v>
      </c>
      <c r="L109" s="77"/>
      <c r="M109" s="35">
        <v>50</v>
      </c>
      <c r="N109" s="415">
        <f>K109*4</f>
        <v>4</v>
      </c>
      <c r="O109" s="416">
        <f t="shared" si="43"/>
        <v>200</v>
      </c>
      <c r="P109" s="417">
        <f t="shared" si="42"/>
        <v>240</v>
      </c>
    </row>
    <row r="110" spans="2:16">
      <c r="B110" s="730"/>
      <c r="C110" s="732"/>
      <c r="D110" s="527"/>
      <c r="E110" s="531"/>
      <c r="F110" s="652"/>
      <c r="G110" s="135" t="s">
        <v>101</v>
      </c>
      <c r="H110" s="76"/>
      <c r="I110" s="77"/>
      <c r="J110" s="77">
        <v>1</v>
      </c>
      <c r="K110" s="77"/>
      <c r="L110" s="77"/>
      <c r="M110" s="35">
        <v>2</v>
      </c>
      <c r="N110" s="415">
        <v>52</v>
      </c>
      <c r="O110" s="416">
        <f t="shared" si="43"/>
        <v>104</v>
      </c>
      <c r="P110" s="417">
        <f t="shared" si="42"/>
        <v>124.8</v>
      </c>
    </row>
    <row r="111" spans="2:16">
      <c r="B111" s="730"/>
      <c r="C111" s="732"/>
      <c r="D111" s="527"/>
      <c r="E111" s="531"/>
      <c r="F111" s="652"/>
      <c r="G111" s="135" t="s">
        <v>133</v>
      </c>
      <c r="H111" s="76"/>
      <c r="I111" s="77"/>
      <c r="J111" s="77">
        <v>1</v>
      </c>
      <c r="K111" s="77"/>
      <c r="L111" s="77"/>
      <c r="M111" s="35">
        <v>5</v>
      </c>
      <c r="N111" s="415">
        <f t="shared" ref="N111:N112" si="44">J111*12</f>
        <v>12</v>
      </c>
      <c r="O111" s="416">
        <f t="shared" si="43"/>
        <v>60</v>
      </c>
      <c r="P111" s="417">
        <f t="shared" ref="P111:P119" si="45">O111*1.2</f>
        <v>72</v>
      </c>
    </row>
    <row r="112" spans="2:16" ht="25.5">
      <c r="B112" s="730"/>
      <c r="C112" s="732"/>
      <c r="D112" s="527"/>
      <c r="E112" s="531"/>
      <c r="F112" s="652"/>
      <c r="G112" s="135" t="s">
        <v>97</v>
      </c>
      <c r="H112" s="76"/>
      <c r="I112" s="77"/>
      <c r="J112" s="77">
        <v>1</v>
      </c>
      <c r="K112" s="77"/>
      <c r="L112" s="77"/>
      <c r="M112" s="35">
        <v>3</v>
      </c>
      <c r="N112" s="415">
        <f t="shared" si="44"/>
        <v>12</v>
      </c>
      <c r="O112" s="416">
        <f t="shared" si="43"/>
        <v>36</v>
      </c>
      <c r="P112" s="417">
        <f t="shared" si="45"/>
        <v>43.199999999999996</v>
      </c>
    </row>
    <row r="113" spans="2:16" ht="13.5" thickBot="1">
      <c r="B113" s="730"/>
      <c r="C113" s="732"/>
      <c r="D113" s="735"/>
      <c r="E113" s="734"/>
      <c r="F113" s="736"/>
      <c r="G113" s="140" t="s">
        <v>99</v>
      </c>
      <c r="H113" s="89"/>
      <c r="I113" s="80">
        <v>1</v>
      </c>
      <c r="J113" s="80"/>
      <c r="K113" s="80"/>
      <c r="L113" s="80"/>
      <c r="M113" s="36">
        <v>3</v>
      </c>
      <c r="N113" s="418">
        <f>I113*52</f>
        <v>52</v>
      </c>
      <c r="O113" s="416">
        <f t="shared" si="43"/>
        <v>156</v>
      </c>
      <c r="P113" s="419">
        <f t="shared" si="45"/>
        <v>187.2</v>
      </c>
    </row>
    <row r="114" spans="2:16" ht="25.5">
      <c r="B114" s="730"/>
      <c r="C114" s="732"/>
      <c r="D114" s="141">
        <v>263.89999999999998</v>
      </c>
      <c r="E114" s="526" t="s">
        <v>73</v>
      </c>
      <c r="F114" s="142" t="s">
        <v>12</v>
      </c>
      <c r="G114" s="134" t="s">
        <v>124</v>
      </c>
      <c r="H114" s="82">
        <v>1</v>
      </c>
      <c r="I114" s="74"/>
      <c r="J114" s="74"/>
      <c r="K114" s="74"/>
      <c r="L114" s="74"/>
      <c r="M114" s="34">
        <v>1.6E-2</v>
      </c>
      <c r="N114" s="412">
        <f>D114*252*H114</f>
        <v>66502.799999999988</v>
      </c>
      <c r="O114" s="413">
        <f t="shared" ref="O114" si="46">M114*N114</f>
        <v>1064.0447999999999</v>
      </c>
      <c r="P114" s="414">
        <f t="shared" si="45"/>
        <v>1276.8537599999997</v>
      </c>
    </row>
    <row r="115" spans="2:16" ht="38.25">
      <c r="B115" s="730"/>
      <c r="C115" s="732"/>
      <c r="D115" s="529" t="s">
        <v>185</v>
      </c>
      <c r="E115" s="527"/>
      <c r="F115" s="738" t="s">
        <v>186</v>
      </c>
      <c r="G115" s="135" t="s">
        <v>100</v>
      </c>
      <c r="H115" s="76"/>
      <c r="I115" s="77"/>
      <c r="J115" s="77"/>
      <c r="K115" s="77"/>
      <c r="L115" s="77">
        <v>2</v>
      </c>
      <c r="M115" s="35">
        <v>5</v>
      </c>
      <c r="N115" s="415">
        <f>L115*1</f>
        <v>2</v>
      </c>
      <c r="O115" s="416">
        <f>M115*N115</f>
        <v>10</v>
      </c>
      <c r="P115" s="417">
        <f t="shared" si="45"/>
        <v>12</v>
      </c>
    </row>
    <row r="116" spans="2:16">
      <c r="B116" s="730"/>
      <c r="C116" s="732"/>
      <c r="D116" s="527"/>
      <c r="E116" s="527"/>
      <c r="F116" s="739"/>
      <c r="G116" s="135" t="s">
        <v>98</v>
      </c>
      <c r="H116" s="76"/>
      <c r="I116" s="77">
        <v>1</v>
      </c>
      <c r="J116" s="77"/>
      <c r="K116" s="77"/>
      <c r="L116" s="77"/>
      <c r="M116" s="35">
        <v>0.9</v>
      </c>
      <c r="N116" s="415">
        <f>I116*52</f>
        <v>52</v>
      </c>
      <c r="O116" s="416">
        <f t="shared" ref="O116:O118" si="47">M116*N116</f>
        <v>46.800000000000004</v>
      </c>
      <c r="P116" s="417">
        <f t="shared" si="45"/>
        <v>56.160000000000004</v>
      </c>
    </row>
    <row r="117" spans="2:16">
      <c r="B117" s="730"/>
      <c r="C117" s="732"/>
      <c r="D117" s="527"/>
      <c r="E117" s="527"/>
      <c r="F117" s="739"/>
      <c r="G117" s="135" t="s">
        <v>96</v>
      </c>
      <c r="H117" s="76"/>
      <c r="I117" s="77"/>
      <c r="J117" s="77"/>
      <c r="K117" s="77">
        <v>1</v>
      </c>
      <c r="L117" s="77"/>
      <c r="M117" s="35">
        <v>50</v>
      </c>
      <c r="N117" s="415">
        <f>K117*4</f>
        <v>4</v>
      </c>
      <c r="O117" s="416">
        <f t="shared" si="47"/>
        <v>200</v>
      </c>
      <c r="P117" s="417">
        <f t="shared" si="45"/>
        <v>240</v>
      </c>
    </row>
    <row r="118" spans="2:16" ht="13.5" thickBot="1">
      <c r="B118" s="730"/>
      <c r="C118" s="732"/>
      <c r="D118" s="735"/>
      <c r="E118" s="735"/>
      <c r="F118" s="740"/>
      <c r="G118" s="136" t="s">
        <v>133</v>
      </c>
      <c r="H118" s="79"/>
      <c r="I118" s="80"/>
      <c r="J118" s="80">
        <v>1</v>
      </c>
      <c r="K118" s="80"/>
      <c r="L118" s="80"/>
      <c r="M118" s="36">
        <v>5</v>
      </c>
      <c r="N118" s="418">
        <f>J118*12</f>
        <v>12</v>
      </c>
      <c r="O118" s="416">
        <f t="shared" si="47"/>
        <v>60</v>
      </c>
      <c r="P118" s="419">
        <f t="shared" si="45"/>
        <v>72</v>
      </c>
    </row>
    <row r="119" spans="2:16">
      <c r="B119" s="730"/>
      <c r="C119" s="732"/>
      <c r="D119" s="141">
        <v>1473.3</v>
      </c>
      <c r="E119" s="530" t="s">
        <v>74</v>
      </c>
      <c r="F119" s="741" t="s">
        <v>131</v>
      </c>
      <c r="G119" s="143" t="s">
        <v>82</v>
      </c>
      <c r="H119" s="73"/>
      <c r="I119" s="74">
        <v>1</v>
      </c>
      <c r="J119" s="74"/>
      <c r="K119" s="74"/>
      <c r="L119" s="74"/>
      <c r="M119" s="34">
        <v>1.7999999999999999E-2</v>
      </c>
      <c r="N119" s="412">
        <f>D119*52*I119</f>
        <v>76611.599999999991</v>
      </c>
      <c r="O119" s="413">
        <f t="shared" ref="O119:O123" si="48">M119*N119</f>
        <v>1379.0087999999998</v>
      </c>
      <c r="P119" s="414">
        <f t="shared" si="45"/>
        <v>1654.8105599999997</v>
      </c>
    </row>
    <row r="120" spans="2:16">
      <c r="B120" s="730"/>
      <c r="C120" s="732"/>
      <c r="D120" s="141">
        <v>1473.3</v>
      </c>
      <c r="E120" s="531"/>
      <c r="F120" s="742"/>
      <c r="G120" s="144" t="s">
        <v>191</v>
      </c>
      <c r="H120" s="95"/>
      <c r="I120" s="96"/>
      <c r="J120" s="96"/>
      <c r="K120" s="96"/>
      <c r="L120" s="86">
        <v>1</v>
      </c>
      <c r="M120" s="35">
        <v>0.25</v>
      </c>
      <c r="N120" s="420">
        <f>D120*L120</f>
        <v>1473.3</v>
      </c>
      <c r="O120" s="416">
        <f t="shared" si="48"/>
        <v>368.32499999999999</v>
      </c>
      <c r="P120" s="417">
        <f>O120*1.2</f>
        <v>441.98999999999995</v>
      </c>
    </row>
    <row r="121" spans="2:16" ht="25.5">
      <c r="B121" s="730"/>
      <c r="C121" s="732"/>
      <c r="D121" s="141">
        <v>393</v>
      </c>
      <c r="E121" s="531"/>
      <c r="F121" s="743" t="s">
        <v>132</v>
      </c>
      <c r="G121" s="138" t="s">
        <v>84</v>
      </c>
      <c r="H121" s="85"/>
      <c r="I121" s="98">
        <v>2</v>
      </c>
      <c r="J121" s="98"/>
      <c r="K121" s="98"/>
      <c r="L121" s="98"/>
      <c r="M121" s="35">
        <v>1.4999999999999999E-2</v>
      </c>
      <c r="N121" s="420">
        <f>D121*52*I121</f>
        <v>40872</v>
      </c>
      <c r="O121" s="416">
        <f t="shared" si="48"/>
        <v>613.07999999999993</v>
      </c>
      <c r="P121" s="417">
        <f t="shared" ref="P121" si="49">O121*1.2</f>
        <v>735.69599999999991</v>
      </c>
    </row>
    <row r="122" spans="2:16" ht="26.25" thickBot="1">
      <c r="B122" s="730"/>
      <c r="C122" s="732"/>
      <c r="D122" s="141">
        <v>393</v>
      </c>
      <c r="E122" s="531"/>
      <c r="F122" s="742"/>
      <c r="G122" s="138" t="s">
        <v>69</v>
      </c>
      <c r="H122" s="85"/>
      <c r="I122" s="98"/>
      <c r="J122" s="98"/>
      <c r="K122" s="98"/>
      <c r="L122" s="86">
        <v>2</v>
      </c>
      <c r="M122" s="35">
        <v>1.49</v>
      </c>
      <c r="N122" s="420">
        <f>D122*L122</f>
        <v>786</v>
      </c>
      <c r="O122" s="416">
        <f t="shared" si="48"/>
        <v>1171.1400000000001</v>
      </c>
      <c r="P122" s="417">
        <f>O122*1.2</f>
        <v>1405.3680000000002</v>
      </c>
    </row>
    <row r="123" spans="2:16">
      <c r="B123" s="730"/>
      <c r="C123" s="732"/>
      <c r="D123" s="141">
        <v>100.9</v>
      </c>
      <c r="E123" s="531"/>
      <c r="F123" s="139" t="s">
        <v>130</v>
      </c>
      <c r="G123" s="135" t="s">
        <v>81</v>
      </c>
      <c r="H123" s="85"/>
      <c r="I123" s="86">
        <v>2</v>
      </c>
      <c r="J123" s="86"/>
      <c r="K123" s="86"/>
      <c r="L123" s="86"/>
      <c r="M123" s="34">
        <v>1.49E-2</v>
      </c>
      <c r="N123" s="420">
        <f>D123*52*I123</f>
        <v>10493.6</v>
      </c>
      <c r="O123" s="416">
        <f t="shared" si="48"/>
        <v>156.35464000000002</v>
      </c>
      <c r="P123" s="417">
        <f t="shared" ref="P123:P128" si="50">O123*1.2</f>
        <v>187.62556800000002</v>
      </c>
    </row>
    <row r="124" spans="2:16" ht="38.25">
      <c r="B124" s="730"/>
      <c r="C124" s="732"/>
      <c r="D124" s="529" t="s">
        <v>185</v>
      </c>
      <c r="E124" s="531"/>
      <c r="F124" s="651" t="s">
        <v>186</v>
      </c>
      <c r="G124" s="135" t="s">
        <v>100</v>
      </c>
      <c r="H124" s="76"/>
      <c r="I124" s="77"/>
      <c r="J124" s="77"/>
      <c r="K124" s="77"/>
      <c r="L124" s="77">
        <v>2</v>
      </c>
      <c r="M124" s="35">
        <v>5</v>
      </c>
      <c r="N124" s="415">
        <f>L124*1</f>
        <v>2</v>
      </c>
      <c r="O124" s="416">
        <f>M124*N124</f>
        <v>10</v>
      </c>
      <c r="P124" s="417">
        <f t="shared" si="50"/>
        <v>12</v>
      </c>
    </row>
    <row r="125" spans="2:16" ht="23.25" customHeight="1">
      <c r="B125" s="730"/>
      <c r="C125" s="732"/>
      <c r="D125" s="527"/>
      <c r="E125" s="531"/>
      <c r="F125" s="652"/>
      <c r="G125" s="135" t="s">
        <v>102</v>
      </c>
      <c r="H125" s="76"/>
      <c r="I125" s="77">
        <v>1</v>
      </c>
      <c r="J125" s="77"/>
      <c r="K125" s="77"/>
      <c r="L125" s="77"/>
      <c r="M125" s="35">
        <v>1</v>
      </c>
      <c r="N125" s="415">
        <f>I125*52</f>
        <v>52</v>
      </c>
      <c r="O125" s="416">
        <f t="shared" ref="O125:O131" si="51">M125*N125</f>
        <v>52</v>
      </c>
      <c r="P125" s="417">
        <f t="shared" si="50"/>
        <v>62.4</v>
      </c>
    </row>
    <row r="126" spans="2:16">
      <c r="B126" s="730"/>
      <c r="C126" s="732"/>
      <c r="D126" s="527"/>
      <c r="E126" s="531"/>
      <c r="F126" s="652"/>
      <c r="G126" s="135" t="s">
        <v>98</v>
      </c>
      <c r="H126" s="76"/>
      <c r="I126" s="77">
        <v>1</v>
      </c>
      <c r="J126" s="77"/>
      <c r="K126" s="77"/>
      <c r="L126" s="77"/>
      <c r="M126" s="35">
        <v>0.9</v>
      </c>
      <c r="N126" s="415">
        <f>I126*52</f>
        <v>52</v>
      </c>
      <c r="O126" s="416">
        <f t="shared" si="51"/>
        <v>46.800000000000004</v>
      </c>
      <c r="P126" s="417">
        <f t="shared" si="50"/>
        <v>56.160000000000004</v>
      </c>
    </row>
    <row r="127" spans="2:16">
      <c r="B127" s="730"/>
      <c r="C127" s="732"/>
      <c r="D127" s="527"/>
      <c r="E127" s="531"/>
      <c r="F127" s="652"/>
      <c r="G127" s="135" t="s">
        <v>96</v>
      </c>
      <c r="H127" s="76"/>
      <c r="I127" s="77"/>
      <c r="J127" s="77"/>
      <c r="K127" s="77">
        <v>1</v>
      </c>
      <c r="L127" s="77"/>
      <c r="M127" s="35">
        <v>50</v>
      </c>
      <c r="N127" s="415">
        <f>K127*4</f>
        <v>4</v>
      </c>
      <c r="O127" s="416">
        <f t="shared" si="51"/>
        <v>200</v>
      </c>
      <c r="P127" s="417">
        <f t="shared" si="50"/>
        <v>240</v>
      </c>
    </row>
    <row r="128" spans="2:16">
      <c r="B128" s="730"/>
      <c r="C128" s="732"/>
      <c r="D128" s="527"/>
      <c r="E128" s="531"/>
      <c r="F128" s="652"/>
      <c r="G128" s="135" t="s">
        <v>101</v>
      </c>
      <c r="H128" s="76"/>
      <c r="I128" s="77"/>
      <c r="J128" s="77">
        <v>1</v>
      </c>
      <c r="K128" s="77"/>
      <c r="L128" s="77"/>
      <c r="M128" s="35">
        <v>2</v>
      </c>
      <c r="N128" s="415">
        <v>52</v>
      </c>
      <c r="O128" s="416">
        <f t="shared" si="51"/>
        <v>104</v>
      </c>
      <c r="P128" s="417">
        <f t="shared" si="50"/>
        <v>124.8</v>
      </c>
    </row>
    <row r="129" spans="2:16">
      <c r="B129" s="730"/>
      <c r="C129" s="732"/>
      <c r="D129" s="527"/>
      <c r="E129" s="531"/>
      <c r="F129" s="652"/>
      <c r="G129" s="135" t="s">
        <v>133</v>
      </c>
      <c r="H129" s="76"/>
      <c r="I129" s="77"/>
      <c r="J129" s="77">
        <v>1</v>
      </c>
      <c r="K129" s="77"/>
      <c r="L129" s="77"/>
      <c r="M129" s="35">
        <v>5</v>
      </c>
      <c r="N129" s="415">
        <f t="shared" ref="N129:N130" si="52">J129*12</f>
        <v>12</v>
      </c>
      <c r="O129" s="416">
        <f t="shared" si="51"/>
        <v>60</v>
      </c>
      <c r="P129" s="417">
        <f t="shared" ref="P129:P137" si="53">O129*1.2</f>
        <v>72</v>
      </c>
    </row>
    <row r="130" spans="2:16" ht="25.5">
      <c r="B130" s="730"/>
      <c r="C130" s="732"/>
      <c r="D130" s="527"/>
      <c r="E130" s="531"/>
      <c r="F130" s="652"/>
      <c r="G130" s="135" t="s">
        <v>97</v>
      </c>
      <c r="H130" s="76"/>
      <c r="I130" s="77"/>
      <c r="J130" s="77">
        <v>1</v>
      </c>
      <c r="K130" s="77"/>
      <c r="L130" s="77"/>
      <c r="M130" s="35">
        <v>3</v>
      </c>
      <c r="N130" s="415">
        <f t="shared" si="52"/>
        <v>12</v>
      </c>
      <c r="O130" s="416">
        <f t="shared" si="51"/>
        <v>36</v>
      </c>
      <c r="P130" s="417">
        <f t="shared" si="53"/>
        <v>43.199999999999996</v>
      </c>
    </row>
    <row r="131" spans="2:16" ht="13.5" thickBot="1">
      <c r="B131" s="730"/>
      <c r="C131" s="732"/>
      <c r="D131" s="735"/>
      <c r="E131" s="734"/>
      <c r="F131" s="736"/>
      <c r="G131" s="140" t="s">
        <v>99</v>
      </c>
      <c r="H131" s="89"/>
      <c r="I131" s="80">
        <v>1</v>
      </c>
      <c r="J131" s="80"/>
      <c r="K131" s="80"/>
      <c r="L131" s="80"/>
      <c r="M131" s="36">
        <v>3</v>
      </c>
      <c r="N131" s="418">
        <f>I131*52</f>
        <v>52</v>
      </c>
      <c r="O131" s="504">
        <f t="shared" si="51"/>
        <v>156</v>
      </c>
      <c r="P131" s="419">
        <f t="shared" si="53"/>
        <v>187.2</v>
      </c>
    </row>
    <row r="132" spans="2:16">
      <c r="B132" s="730"/>
      <c r="C132" s="732"/>
      <c r="D132" s="132">
        <v>2952.1</v>
      </c>
      <c r="E132" s="531" t="s">
        <v>75</v>
      </c>
      <c r="F132" s="145" t="s">
        <v>130</v>
      </c>
      <c r="G132" s="146" t="s">
        <v>81</v>
      </c>
      <c r="H132" s="102">
        <v>1</v>
      </c>
      <c r="I132" s="77"/>
      <c r="J132" s="77"/>
      <c r="K132" s="77"/>
      <c r="L132" s="77"/>
      <c r="M132" s="34">
        <v>1.49E-2</v>
      </c>
      <c r="N132" s="421">
        <f>D132*252*H132</f>
        <v>743929.2</v>
      </c>
      <c r="O132" s="422">
        <f t="shared" ref="O132" si="54">M132*N132</f>
        <v>11084.54508</v>
      </c>
      <c r="P132" s="423">
        <f t="shared" si="53"/>
        <v>13301.454095999999</v>
      </c>
    </row>
    <row r="133" spans="2:16" ht="38.25">
      <c r="B133" s="730"/>
      <c r="C133" s="732"/>
      <c r="D133" s="527" t="s">
        <v>185</v>
      </c>
      <c r="E133" s="531"/>
      <c r="F133" s="651" t="s">
        <v>186</v>
      </c>
      <c r="G133" s="135" t="s">
        <v>100</v>
      </c>
      <c r="H133" s="76"/>
      <c r="I133" s="77"/>
      <c r="J133" s="77"/>
      <c r="K133" s="77"/>
      <c r="L133" s="77">
        <v>2</v>
      </c>
      <c r="M133" s="35">
        <v>5</v>
      </c>
      <c r="N133" s="415">
        <f>L133*1</f>
        <v>2</v>
      </c>
      <c r="O133" s="416">
        <f>M133*N133</f>
        <v>10</v>
      </c>
      <c r="P133" s="417">
        <f t="shared" si="53"/>
        <v>12</v>
      </c>
    </row>
    <row r="134" spans="2:16" ht="25.5" customHeight="1">
      <c r="B134" s="730"/>
      <c r="C134" s="732"/>
      <c r="D134" s="527"/>
      <c r="E134" s="531"/>
      <c r="F134" s="652"/>
      <c r="G134" s="135" t="s">
        <v>102</v>
      </c>
      <c r="H134" s="76"/>
      <c r="I134" s="77">
        <v>1</v>
      </c>
      <c r="J134" s="77"/>
      <c r="K134" s="77"/>
      <c r="L134" s="77"/>
      <c r="M134" s="35">
        <v>1</v>
      </c>
      <c r="N134" s="415">
        <f>I134*52</f>
        <v>52</v>
      </c>
      <c r="O134" s="416">
        <f t="shared" ref="O134:O140" si="55">M134*N134</f>
        <v>52</v>
      </c>
      <c r="P134" s="417">
        <f t="shared" si="53"/>
        <v>62.4</v>
      </c>
    </row>
    <row r="135" spans="2:16">
      <c r="B135" s="730"/>
      <c r="C135" s="732"/>
      <c r="D135" s="527"/>
      <c r="E135" s="531"/>
      <c r="F135" s="652"/>
      <c r="G135" s="135" t="s">
        <v>98</v>
      </c>
      <c r="H135" s="76"/>
      <c r="I135" s="77">
        <v>1</v>
      </c>
      <c r="J135" s="77"/>
      <c r="K135" s="77"/>
      <c r="L135" s="77"/>
      <c r="M135" s="35">
        <v>0.9</v>
      </c>
      <c r="N135" s="415">
        <f>I135*52</f>
        <v>52</v>
      </c>
      <c r="O135" s="416">
        <f t="shared" si="55"/>
        <v>46.800000000000004</v>
      </c>
      <c r="P135" s="417">
        <f t="shared" si="53"/>
        <v>56.160000000000004</v>
      </c>
    </row>
    <row r="136" spans="2:16">
      <c r="B136" s="730"/>
      <c r="C136" s="732"/>
      <c r="D136" s="527"/>
      <c r="E136" s="531"/>
      <c r="F136" s="652"/>
      <c r="G136" s="135" t="s">
        <v>96</v>
      </c>
      <c r="H136" s="76"/>
      <c r="I136" s="77"/>
      <c r="J136" s="77"/>
      <c r="K136" s="77">
        <v>1</v>
      </c>
      <c r="L136" s="77"/>
      <c r="M136" s="35">
        <v>50</v>
      </c>
      <c r="N136" s="415">
        <f>K136*4</f>
        <v>4</v>
      </c>
      <c r="O136" s="416">
        <f t="shared" si="55"/>
        <v>200</v>
      </c>
      <c r="P136" s="417">
        <f t="shared" si="53"/>
        <v>240</v>
      </c>
    </row>
    <row r="137" spans="2:16">
      <c r="B137" s="730"/>
      <c r="C137" s="732"/>
      <c r="D137" s="527"/>
      <c r="E137" s="531"/>
      <c r="F137" s="652"/>
      <c r="G137" s="135" t="s">
        <v>101</v>
      </c>
      <c r="H137" s="76"/>
      <c r="I137" s="77"/>
      <c r="J137" s="77">
        <v>1</v>
      </c>
      <c r="K137" s="77"/>
      <c r="L137" s="77"/>
      <c r="M137" s="35">
        <v>2</v>
      </c>
      <c r="N137" s="415">
        <v>52</v>
      </c>
      <c r="O137" s="416">
        <f t="shared" si="55"/>
        <v>104</v>
      </c>
      <c r="P137" s="417">
        <f t="shared" si="53"/>
        <v>124.8</v>
      </c>
    </row>
    <row r="138" spans="2:16">
      <c r="B138" s="730"/>
      <c r="C138" s="732"/>
      <c r="D138" s="527"/>
      <c r="E138" s="531"/>
      <c r="F138" s="652"/>
      <c r="G138" s="135" t="s">
        <v>133</v>
      </c>
      <c r="H138" s="76"/>
      <c r="I138" s="77"/>
      <c r="J138" s="77">
        <v>1</v>
      </c>
      <c r="K138" s="77"/>
      <c r="L138" s="77"/>
      <c r="M138" s="35">
        <v>5</v>
      </c>
      <c r="N138" s="415">
        <f t="shared" ref="N138:N139" si="56">J138*12</f>
        <v>12</v>
      </c>
      <c r="O138" s="416">
        <f t="shared" si="55"/>
        <v>60</v>
      </c>
      <c r="P138" s="417">
        <f t="shared" ref="P138:P140" si="57">O138*1.2</f>
        <v>72</v>
      </c>
    </row>
    <row r="139" spans="2:16" ht="25.5">
      <c r="B139" s="730"/>
      <c r="C139" s="732"/>
      <c r="D139" s="527"/>
      <c r="E139" s="531"/>
      <c r="F139" s="652"/>
      <c r="G139" s="135" t="s">
        <v>97</v>
      </c>
      <c r="H139" s="76"/>
      <c r="I139" s="77"/>
      <c r="J139" s="77">
        <v>1</v>
      </c>
      <c r="K139" s="77"/>
      <c r="L139" s="77"/>
      <c r="M139" s="35">
        <v>3</v>
      </c>
      <c r="N139" s="415">
        <f t="shared" si="56"/>
        <v>12</v>
      </c>
      <c r="O139" s="416">
        <f t="shared" si="55"/>
        <v>36</v>
      </c>
      <c r="P139" s="417">
        <f t="shared" si="57"/>
        <v>43.199999999999996</v>
      </c>
    </row>
    <row r="140" spans="2:16">
      <c r="B140" s="731"/>
      <c r="C140" s="733"/>
      <c r="D140" s="528"/>
      <c r="E140" s="532"/>
      <c r="F140" s="653"/>
      <c r="G140" s="135" t="s">
        <v>99</v>
      </c>
      <c r="H140" s="76"/>
      <c r="I140" s="77">
        <v>1</v>
      </c>
      <c r="J140" s="77"/>
      <c r="K140" s="77"/>
      <c r="L140" s="77"/>
      <c r="M140" s="35">
        <v>3</v>
      </c>
      <c r="N140" s="415">
        <f>I140*52</f>
        <v>52</v>
      </c>
      <c r="O140" s="416">
        <f t="shared" si="55"/>
        <v>156</v>
      </c>
      <c r="P140" s="417">
        <f t="shared" si="57"/>
        <v>187.2</v>
      </c>
    </row>
    <row r="141" spans="2:16" ht="13.5" thickBot="1">
      <c r="B141" s="147" t="s">
        <v>40</v>
      </c>
      <c r="C141" s="148"/>
      <c r="D141" s="149"/>
      <c r="E141" s="150"/>
      <c r="F141" s="151"/>
      <c r="G141" s="151"/>
      <c r="H141" s="152"/>
      <c r="I141" s="152"/>
      <c r="J141" s="153"/>
      <c r="K141" s="153"/>
      <c r="L141" s="153"/>
      <c r="M141" s="40"/>
      <c r="N141" s="430"/>
      <c r="O141" s="431">
        <f>SUM(O97:O140)</f>
        <v>25308.788479999999</v>
      </c>
      <c r="P141" s="432">
        <f>O141*1.2</f>
        <v>30370.546175999996</v>
      </c>
    </row>
    <row r="142" spans="2:16">
      <c r="B142" s="744" t="s">
        <v>198</v>
      </c>
      <c r="C142" s="747">
        <v>9215.44</v>
      </c>
      <c r="D142" s="154">
        <v>395.1</v>
      </c>
      <c r="E142" s="749" t="s">
        <v>71</v>
      </c>
      <c r="F142" s="155" t="s">
        <v>12</v>
      </c>
      <c r="G142" s="156" t="s">
        <v>81</v>
      </c>
      <c r="H142" s="102"/>
      <c r="I142" s="77">
        <v>3</v>
      </c>
      <c r="J142" s="77"/>
      <c r="K142" s="77"/>
      <c r="L142" s="77"/>
      <c r="M142" s="34">
        <v>1.49E-2</v>
      </c>
      <c r="N142" s="421">
        <f>D142*52*I142</f>
        <v>61635.600000000006</v>
      </c>
      <c r="O142" s="422">
        <f t="shared" ref="O142" si="58">M142*N142</f>
        <v>918.37044000000014</v>
      </c>
      <c r="P142" s="423">
        <f>O142*1.2</f>
        <v>1102.0445280000001</v>
      </c>
    </row>
    <row r="143" spans="2:16">
      <c r="B143" s="745"/>
      <c r="C143" s="747"/>
      <c r="D143" s="751" t="s">
        <v>185</v>
      </c>
      <c r="E143" s="749"/>
      <c r="F143" s="754" t="s">
        <v>186</v>
      </c>
      <c r="G143" s="157" t="s">
        <v>139</v>
      </c>
      <c r="H143" s="76"/>
      <c r="I143" s="77">
        <v>1</v>
      </c>
      <c r="J143" s="77"/>
      <c r="K143" s="77"/>
      <c r="L143" s="77"/>
      <c r="M143" s="35">
        <v>0.7</v>
      </c>
      <c r="N143" s="415">
        <f>I143*52</f>
        <v>52</v>
      </c>
      <c r="O143" s="416">
        <f>M143*N143</f>
        <v>36.4</v>
      </c>
      <c r="P143" s="417">
        <f t="shared" ref="P143:P147" si="59">O143*1.2</f>
        <v>43.68</v>
      </c>
    </row>
    <row r="144" spans="2:16" ht="38.25">
      <c r="B144" s="745"/>
      <c r="C144" s="747"/>
      <c r="D144" s="752"/>
      <c r="E144" s="749"/>
      <c r="F144" s="755"/>
      <c r="G144" s="157" t="s">
        <v>100</v>
      </c>
      <c r="H144" s="76"/>
      <c r="I144" s="77"/>
      <c r="J144" s="77"/>
      <c r="K144" s="77"/>
      <c r="L144" s="77">
        <v>2</v>
      </c>
      <c r="M144" s="35">
        <v>5</v>
      </c>
      <c r="N144" s="415">
        <f>L144*1</f>
        <v>2</v>
      </c>
      <c r="O144" s="416">
        <f t="shared" ref="O144:O147" si="60">M144*N144</f>
        <v>10</v>
      </c>
      <c r="P144" s="417">
        <f t="shared" si="59"/>
        <v>12</v>
      </c>
    </row>
    <row r="145" spans="2:16">
      <c r="B145" s="745"/>
      <c r="C145" s="747"/>
      <c r="D145" s="752"/>
      <c r="E145" s="749"/>
      <c r="F145" s="755"/>
      <c r="G145" s="157" t="s">
        <v>98</v>
      </c>
      <c r="H145" s="76"/>
      <c r="I145" s="77">
        <v>1</v>
      </c>
      <c r="J145" s="77"/>
      <c r="K145" s="77"/>
      <c r="L145" s="77"/>
      <c r="M145" s="35">
        <v>0.9</v>
      </c>
      <c r="N145" s="415">
        <f>I145*52</f>
        <v>52</v>
      </c>
      <c r="O145" s="416">
        <f t="shared" si="60"/>
        <v>46.800000000000004</v>
      </c>
      <c r="P145" s="417">
        <f t="shared" si="59"/>
        <v>56.160000000000004</v>
      </c>
    </row>
    <row r="146" spans="2:16">
      <c r="B146" s="745"/>
      <c r="C146" s="747"/>
      <c r="D146" s="752"/>
      <c r="E146" s="749"/>
      <c r="F146" s="755"/>
      <c r="G146" s="157" t="s">
        <v>96</v>
      </c>
      <c r="H146" s="76"/>
      <c r="I146" s="77"/>
      <c r="J146" s="77"/>
      <c r="K146" s="77">
        <v>1</v>
      </c>
      <c r="L146" s="77"/>
      <c r="M146" s="35">
        <v>50</v>
      </c>
      <c r="N146" s="415">
        <f>K146*4</f>
        <v>4</v>
      </c>
      <c r="O146" s="416">
        <f t="shared" si="60"/>
        <v>200</v>
      </c>
      <c r="P146" s="417">
        <f t="shared" si="59"/>
        <v>240</v>
      </c>
    </row>
    <row r="147" spans="2:16" ht="13.5" thickBot="1">
      <c r="B147" s="745"/>
      <c r="C147" s="747"/>
      <c r="D147" s="753"/>
      <c r="E147" s="750"/>
      <c r="F147" s="756"/>
      <c r="G147" s="158" t="s">
        <v>133</v>
      </c>
      <c r="H147" s="79"/>
      <c r="I147" s="80"/>
      <c r="J147" s="80">
        <v>1</v>
      </c>
      <c r="K147" s="80"/>
      <c r="L147" s="80"/>
      <c r="M147" s="36">
        <v>5</v>
      </c>
      <c r="N147" s="418">
        <f>J147*12</f>
        <v>12</v>
      </c>
      <c r="O147" s="416">
        <f t="shared" si="60"/>
        <v>60</v>
      </c>
      <c r="P147" s="419">
        <f t="shared" si="59"/>
        <v>72</v>
      </c>
    </row>
    <row r="148" spans="2:16">
      <c r="B148" s="745"/>
      <c r="C148" s="747"/>
      <c r="D148" s="159">
        <v>795.4</v>
      </c>
      <c r="E148" s="757" t="s">
        <v>72</v>
      </c>
      <c r="F148" s="758" t="s">
        <v>12</v>
      </c>
      <c r="G148" s="160" t="s">
        <v>81</v>
      </c>
      <c r="H148" s="82"/>
      <c r="I148" s="74">
        <v>3</v>
      </c>
      <c r="J148" s="74"/>
      <c r="K148" s="74"/>
      <c r="L148" s="74"/>
      <c r="M148" s="34">
        <v>1.49E-2</v>
      </c>
      <c r="N148" s="412">
        <f>D148*52*I148</f>
        <v>124082.4</v>
      </c>
      <c r="O148" s="413">
        <f t="shared" ref="O148:O150" si="61">M148*N148</f>
        <v>1848.8277599999999</v>
      </c>
      <c r="P148" s="414">
        <f>O148*1.2</f>
        <v>2218.593312</v>
      </c>
    </row>
    <row r="149" spans="2:16" ht="26.25" thickBot="1">
      <c r="B149" s="745"/>
      <c r="C149" s="747"/>
      <c r="D149" s="159">
        <v>795.4</v>
      </c>
      <c r="E149" s="749"/>
      <c r="F149" s="759"/>
      <c r="G149" s="161" t="s">
        <v>88</v>
      </c>
      <c r="H149" s="85"/>
      <c r="I149" s="86"/>
      <c r="J149" s="86"/>
      <c r="K149" s="86"/>
      <c r="L149" s="86">
        <v>1</v>
      </c>
      <c r="M149" s="35">
        <v>2.1</v>
      </c>
      <c r="N149" s="420">
        <f>D149*L149</f>
        <v>795.4</v>
      </c>
      <c r="O149" s="416">
        <f t="shared" si="61"/>
        <v>1670.34</v>
      </c>
      <c r="P149" s="417">
        <f>O149*1.2</f>
        <v>2004.4079999999999</v>
      </c>
    </row>
    <row r="150" spans="2:16">
      <c r="B150" s="745"/>
      <c r="C150" s="747"/>
      <c r="D150" s="159">
        <v>912.8</v>
      </c>
      <c r="E150" s="749"/>
      <c r="F150" s="162" t="s">
        <v>130</v>
      </c>
      <c r="G150" s="157" t="s">
        <v>81</v>
      </c>
      <c r="H150" s="85"/>
      <c r="I150" s="86">
        <v>3</v>
      </c>
      <c r="J150" s="86"/>
      <c r="K150" s="86"/>
      <c r="L150" s="86"/>
      <c r="M150" s="34">
        <v>1.49E-2</v>
      </c>
      <c r="N150" s="420">
        <f>D150*52*I150</f>
        <v>142396.79999999999</v>
      </c>
      <c r="O150" s="416">
        <f t="shared" si="61"/>
        <v>2121.7123199999996</v>
      </c>
      <c r="P150" s="417">
        <f>O150*1.2</f>
        <v>2546.0547839999995</v>
      </c>
    </row>
    <row r="151" spans="2:16">
      <c r="B151" s="745"/>
      <c r="C151" s="747"/>
      <c r="D151" s="751" t="s">
        <v>185</v>
      </c>
      <c r="E151" s="749"/>
      <c r="F151" s="754" t="s">
        <v>186</v>
      </c>
      <c r="G151" s="157" t="s">
        <v>139</v>
      </c>
      <c r="H151" s="76"/>
      <c r="I151" s="77">
        <v>1</v>
      </c>
      <c r="J151" s="77"/>
      <c r="K151" s="77"/>
      <c r="L151" s="77"/>
      <c r="M151" s="35">
        <v>0.7</v>
      </c>
      <c r="N151" s="415">
        <f>I151*52</f>
        <v>52</v>
      </c>
      <c r="O151" s="416">
        <f>M151*N151</f>
        <v>36.4</v>
      </c>
      <c r="P151" s="417">
        <f t="shared" ref="P151:P155" si="62">O151*1.2</f>
        <v>43.68</v>
      </c>
    </row>
    <row r="152" spans="2:16" ht="38.25">
      <c r="B152" s="745"/>
      <c r="C152" s="747"/>
      <c r="D152" s="752"/>
      <c r="E152" s="749"/>
      <c r="F152" s="755"/>
      <c r="G152" s="157" t="s">
        <v>100</v>
      </c>
      <c r="H152" s="76"/>
      <c r="I152" s="77"/>
      <c r="J152" s="77"/>
      <c r="K152" s="77"/>
      <c r="L152" s="77">
        <v>2</v>
      </c>
      <c r="M152" s="35">
        <v>5</v>
      </c>
      <c r="N152" s="415">
        <f>L152*1</f>
        <v>2</v>
      </c>
      <c r="O152" s="416">
        <f t="shared" ref="O152:O158" si="63">M152*N152</f>
        <v>10</v>
      </c>
      <c r="P152" s="417">
        <f t="shared" si="62"/>
        <v>12</v>
      </c>
    </row>
    <row r="153" spans="2:16">
      <c r="B153" s="745"/>
      <c r="C153" s="747"/>
      <c r="D153" s="752"/>
      <c r="E153" s="749"/>
      <c r="F153" s="755"/>
      <c r="G153" s="157" t="s">
        <v>98</v>
      </c>
      <c r="H153" s="76"/>
      <c r="I153" s="77">
        <v>1</v>
      </c>
      <c r="J153" s="77"/>
      <c r="K153" s="77"/>
      <c r="L153" s="77"/>
      <c r="M153" s="35">
        <v>0.9</v>
      </c>
      <c r="N153" s="415">
        <f>I153*52</f>
        <v>52</v>
      </c>
      <c r="O153" s="416">
        <f t="shared" si="63"/>
        <v>46.800000000000004</v>
      </c>
      <c r="P153" s="417">
        <f t="shared" si="62"/>
        <v>56.160000000000004</v>
      </c>
    </row>
    <row r="154" spans="2:16">
      <c r="B154" s="745"/>
      <c r="C154" s="747"/>
      <c r="D154" s="752"/>
      <c r="E154" s="749"/>
      <c r="F154" s="755"/>
      <c r="G154" s="157" t="s">
        <v>96</v>
      </c>
      <c r="H154" s="76"/>
      <c r="I154" s="77"/>
      <c r="J154" s="77"/>
      <c r="K154" s="77">
        <v>1</v>
      </c>
      <c r="L154" s="77"/>
      <c r="M154" s="35">
        <v>50</v>
      </c>
      <c r="N154" s="415">
        <f>K154*4</f>
        <v>4</v>
      </c>
      <c r="O154" s="416">
        <f t="shared" si="63"/>
        <v>200</v>
      </c>
      <c r="P154" s="417">
        <f t="shared" si="62"/>
        <v>240</v>
      </c>
    </row>
    <row r="155" spans="2:16">
      <c r="B155" s="745"/>
      <c r="C155" s="747"/>
      <c r="D155" s="752"/>
      <c r="E155" s="749"/>
      <c r="F155" s="755"/>
      <c r="G155" s="157" t="s">
        <v>101</v>
      </c>
      <c r="H155" s="76"/>
      <c r="I155" s="77"/>
      <c r="J155" s="77">
        <v>1</v>
      </c>
      <c r="K155" s="77"/>
      <c r="L155" s="77"/>
      <c r="M155" s="35">
        <v>2</v>
      </c>
      <c r="N155" s="415">
        <v>52</v>
      </c>
      <c r="O155" s="416">
        <f t="shared" si="63"/>
        <v>104</v>
      </c>
      <c r="P155" s="417">
        <f t="shared" si="62"/>
        <v>124.8</v>
      </c>
    </row>
    <row r="156" spans="2:16">
      <c r="B156" s="745"/>
      <c r="C156" s="747"/>
      <c r="D156" s="752"/>
      <c r="E156" s="749"/>
      <c r="F156" s="755"/>
      <c r="G156" s="157" t="s">
        <v>133</v>
      </c>
      <c r="H156" s="76"/>
      <c r="I156" s="77"/>
      <c r="J156" s="77">
        <v>1</v>
      </c>
      <c r="K156" s="77"/>
      <c r="L156" s="77"/>
      <c r="M156" s="35">
        <v>5</v>
      </c>
      <c r="N156" s="415">
        <f t="shared" ref="N156:N157" si="64">J156*12</f>
        <v>12</v>
      </c>
      <c r="O156" s="416">
        <f t="shared" si="63"/>
        <v>60</v>
      </c>
      <c r="P156" s="417">
        <f t="shared" ref="P156:P164" si="65">O156*1.2</f>
        <v>72</v>
      </c>
    </row>
    <row r="157" spans="2:16" ht="25.5">
      <c r="B157" s="745"/>
      <c r="C157" s="747"/>
      <c r="D157" s="752"/>
      <c r="E157" s="749"/>
      <c r="F157" s="755"/>
      <c r="G157" s="157" t="s">
        <v>97</v>
      </c>
      <c r="H157" s="76"/>
      <c r="I157" s="77"/>
      <c r="J157" s="77">
        <v>1</v>
      </c>
      <c r="K157" s="77"/>
      <c r="L157" s="77"/>
      <c r="M157" s="35">
        <v>3</v>
      </c>
      <c r="N157" s="415">
        <f t="shared" si="64"/>
        <v>12</v>
      </c>
      <c r="O157" s="416">
        <f t="shared" si="63"/>
        <v>36</v>
      </c>
      <c r="P157" s="417">
        <f t="shared" si="65"/>
        <v>43.199999999999996</v>
      </c>
    </row>
    <row r="158" spans="2:16" ht="13.5" thickBot="1">
      <c r="B158" s="745"/>
      <c r="C158" s="747"/>
      <c r="D158" s="753"/>
      <c r="E158" s="750"/>
      <c r="F158" s="756"/>
      <c r="G158" s="163" t="s">
        <v>99</v>
      </c>
      <c r="H158" s="89"/>
      <c r="I158" s="80">
        <v>1</v>
      </c>
      <c r="J158" s="80"/>
      <c r="K158" s="80"/>
      <c r="L158" s="80"/>
      <c r="M158" s="36">
        <v>3</v>
      </c>
      <c r="N158" s="418">
        <f>I158*52</f>
        <v>52</v>
      </c>
      <c r="O158" s="416">
        <f t="shared" si="63"/>
        <v>156</v>
      </c>
      <c r="P158" s="419">
        <f t="shared" si="65"/>
        <v>187.2</v>
      </c>
    </row>
    <row r="159" spans="2:16" ht="25.5">
      <c r="B159" s="745"/>
      <c r="C159" s="747"/>
      <c r="D159" s="164">
        <v>224.2</v>
      </c>
      <c r="E159" s="760" t="s">
        <v>73</v>
      </c>
      <c r="F159" s="165" t="s">
        <v>12</v>
      </c>
      <c r="G159" s="160" t="s">
        <v>124</v>
      </c>
      <c r="H159" s="82">
        <v>1</v>
      </c>
      <c r="I159" s="74"/>
      <c r="J159" s="74"/>
      <c r="K159" s="74"/>
      <c r="L159" s="74"/>
      <c r="M159" s="34">
        <v>1.6E-2</v>
      </c>
      <c r="N159" s="412">
        <f>D159*252*H159</f>
        <v>56498.399999999994</v>
      </c>
      <c r="O159" s="413">
        <f t="shared" ref="O159" si="66">M159*N159</f>
        <v>903.97439999999995</v>
      </c>
      <c r="P159" s="414">
        <f t="shared" si="65"/>
        <v>1084.76928</v>
      </c>
    </row>
    <row r="160" spans="2:16" ht="38.25">
      <c r="B160" s="745"/>
      <c r="C160" s="747"/>
      <c r="D160" s="751" t="s">
        <v>185</v>
      </c>
      <c r="E160" s="752"/>
      <c r="F160" s="761" t="s">
        <v>186</v>
      </c>
      <c r="G160" s="157" t="s">
        <v>100</v>
      </c>
      <c r="H160" s="76"/>
      <c r="I160" s="77"/>
      <c r="J160" s="77"/>
      <c r="K160" s="77"/>
      <c r="L160" s="77">
        <v>2</v>
      </c>
      <c r="M160" s="35">
        <v>5</v>
      </c>
      <c r="N160" s="415">
        <f>L160*1</f>
        <v>2</v>
      </c>
      <c r="O160" s="416">
        <f>M160*N160</f>
        <v>10</v>
      </c>
      <c r="P160" s="417">
        <f t="shared" si="65"/>
        <v>12</v>
      </c>
    </row>
    <row r="161" spans="2:16">
      <c r="B161" s="745"/>
      <c r="C161" s="747"/>
      <c r="D161" s="752"/>
      <c r="E161" s="752"/>
      <c r="F161" s="762"/>
      <c r="G161" s="157" t="s">
        <v>98</v>
      </c>
      <c r="H161" s="76"/>
      <c r="I161" s="77">
        <v>1</v>
      </c>
      <c r="J161" s="77"/>
      <c r="K161" s="77"/>
      <c r="L161" s="77"/>
      <c r="M161" s="35">
        <v>0.9</v>
      </c>
      <c r="N161" s="415">
        <f>I161*52</f>
        <v>52</v>
      </c>
      <c r="O161" s="416">
        <f t="shared" ref="O161:O163" si="67">M161*N161</f>
        <v>46.800000000000004</v>
      </c>
      <c r="P161" s="417">
        <f t="shared" si="65"/>
        <v>56.160000000000004</v>
      </c>
    </row>
    <row r="162" spans="2:16">
      <c r="B162" s="745"/>
      <c r="C162" s="747"/>
      <c r="D162" s="752"/>
      <c r="E162" s="752"/>
      <c r="F162" s="762"/>
      <c r="G162" s="157" t="s">
        <v>96</v>
      </c>
      <c r="H162" s="76"/>
      <c r="I162" s="77"/>
      <c r="J162" s="77"/>
      <c r="K162" s="77">
        <v>1</v>
      </c>
      <c r="L162" s="77"/>
      <c r="M162" s="35">
        <v>50</v>
      </c>
      <c r="N162" s="415">
        <f>K162*4</f>
        <v>4</v>
      </c>
      <c r="O162" s="416">
        <f t="shared" si="67"/>
        <v>200</v>
      </c>
      <c r="P162" s="417">
        <f t="shared" si="65"/>
        <v>240</v>
      </c>
    </row>
    <row r="163" spans="2:16" ht="13.5" thickBot="1">
      <c r="B163" s="745"/>
      <c r="C163" s="747"/>
      <c r="D163" s="753"/>
      <c r="E163" s="753"/>
      <c r="F163" s="763"/>
      <c r="G163" s="158" t="s">
        <v>133</v>
      </c>
      <c r="H163" s="79"/>
      <c r="I163" s="80"/>
      <c r="J163" s="80">
        <v>1</v>
      </c>
      <c r="K163" s="80"/>
      <c r="L163" s="80"/>
      <c r="M163" s="36">
        <v>5</v>
      </c>
      <c r="N163" s="418">
        <f>J163*12</f>
        <v>12</v>
      </c>
      <c r="O163" s="416">
        <f t="shared" si="67"/>
        <v>60</v>
      </c>
      <c r="P163" s="419">
        <f t="shared" si="65"/>
        <v>72</v>
      </c>
    </row>
    <row r="164" spans="2:16">
      <c r="B164" s="745"/>
      <c r="C164" s="747"/>
      <c r="D164" s="164">
        <v>1782.9</v>
      </c>
      <c r="E164" s="757" t="s">
        <v>74</v>
      </c>
      <c r="F164" s="764" t="s">
        <v>131</v>
      </c>
      <c r="G164" s="166" t="s">
        <v>82</v>
      </c>
      <c r="H164" s="73"/>
      <c r="I164" s="74">
        <v>1</v>
      </c>
      <c r="J164" s="74"/>
      <c r="K164" s="74"/>
      <c r="L164" s="74"/>
      <c r="M164" s="34">
        <v>1.7999999999999999E-2</v>
      </c>
      <c r="N164" s="412">
        <f>D164*52*I164</f>
        <v>92710.8</v>
      </c>
      <c r="O164" s="413">
        <f t="shared" ref="O164:O168" si="68">M164*N164</f>
        <v>1668.7944</v>
      </c>
      <c r="P164" s="414">
        <f t="shared" si="65"/>
        <v>2002.5532799999999</v>
      </c>
    </row>
    <row r="165" spans="2:16">
      <c r="B165" s="745"/>
      <c r="C165" s="747"/>
      <c r="D165" s="164">
        <v>1782.9</v>
      </c>
      <c r="E165" s="749"/>
      <c r="F165" s="765"/>
      <c r="G165" s="167" t="s">
        <v>191</v>
      </c>
      <c r="H165" s="95"/>
      <c r="I165" s="96"/>
      <c r="J165" s="96"/>
      <c r="K165" s="96"/>
      <c r="L165" s="86">
        <v>1</v>
      </c>
      <c r="M165" s="35">
        <v>0.25</v>
      </c>
      <c r="N165" s="420">
        <f>D165*L165</f>
        <v>1782.9</v>
      </c>
      <c r="O165" s="416">
        <f t="shared" si="68"/>
        <v>445.72500000000002</v>
      </c>
      <c r="P165" s="417">
        <f>O165*1.2</f>
        <v>534.87</v>
      </c>
    </row>
    <row r="166" spans="2:16" ht="25.5">
      <c r="B166" s="745"/>
      <c r="C166" s="747"/>
      <c r="D166" s="164">
        <v>546.29999999999995</v>
      </c>
      <c r="E166" s="749"/>
      <c r="F166" s="766" t="s">
        <v>132</v>
      </c>
      <c r="G166" s="161" t="s">
        <v>84</v>
      </c>
      <c r="H166" s="85"/>
      <c r="I166" s="98">
        <v>2</v>
      </c>
      <c r="J166" s="98"/>
      <c r="K166" s="98"/>
      <c r="L166" s="98"/>
      <c r="M166" s="35">
        <v>1.4999999999999999E-2</v>
      </c>
      <c r="N166" s="420">
        <f>D166*52*I166</f>
        <v>56815.199999999997</v>
      </c>
      <c r="O166" s="416">
        <f t="shared" si="68"/>
        <v>852.22799999999995</v>
      </c>
      <c r="P166" s="417">
        <f t="shared" ref="P166" si="69">O166*1.2</f>
        <v>1022.6735999999999</v>
      </c>
    </row>
    <row r="167" spans="2:16" ht="26.25" thickBot="1">
      <c r="B167" s="745"/>
      <c r="C167" s="747"/>
      <c r="D167" s="164">
        <v>546.29999999999995</v>
      </c>
      <c r="E167" s="749"/>
      <c r="F167" s="765"/>
      <c r="G167" s="161" t="s">
        <v>69</v>
      </c>
      <c r="H167" s="85"/>
      <c r="I167" s="98"/>
      <c r="J167" s="98"/>
      <c r="K167" s="98"/>
      <c r="L167" s="86">
        <v>2</v>
      </c>
      <c r="M167" s="35">
        <v>1.49</v>
      </c>
      <c r="N167" s="420">
        <f>D167*L167</f>
        <v>1092.5999999999999</v>
      </c>
      <c r="O167" s="416">
        <f t="shared" si="68"/>
        <v>1627.9739999999999</v>
      </c>
      <c r="P167" s="417">
        <f>O167*1.2</f>
        <v>1953.5687999999998</v>
      </c>
    </row>
    <row r="168" spans="2:16">
      <c r="B168" s="745"/>
      <c r="C168" s="747"/>
      <c r="D168" s="164">
        <v>244</v>
      </c>
      <c r="E168" s="749"/>
      <c r="F168" s="162" t="s">
        <v>130</v>
      </c>
      <c r="G168" s="157" t="s">
        <v>81</v>
      </c>
      <c r="H168" s="85"/>
      <c r="I168" s="86">
        <v>2</v>
      </c>
      <c r="J168" s="86"/>
      <c r="K168" s="86"/>
      <c r="L168" s="86"/>
      <c r="M168" s="34">
        <v>1.49E-2</v>
      </c>
      <c r="N168" s="420">
        <f>D168*52*I168</f>
        <v>25376</v>
      </c>
      <c r="O168" s="416">
        <f t="shared" si="68"/>
        <v>378.10239999999999</v>
      </c>
      <c r="P168" s="417">
        <f t="shared" ref="P168:P173" si="70">O168*1.2</f>
        <v>453.72287999999998</v>
      </c>
    </row>
    <row r="169" spans="2:16" ht="38.25">
      <c r="B169" s="745"/>
      <c r="C169" s="747"/>
      <c r="D169" s="751" t="s">
        <v>185</v>
      </c>
      <c r="E169" s="749"/>
      <c r="F169" s="754" t="s">
        <v>186</v>
      </c>
      <c r="G169" s="157" t="s">
        <v>100</v>
      </c>
      <c r="H169" s="76"/>
      <c r="I169" s="77"/>
      <c r="J169" s="77"/>
      <c r="K169" s="77"/>
      <c r="L169" s="77">
        <v>2</v>
      </c>
      <c r="M169" s="35">
        <v>5</v>
      </c>
      <c r="N169" s="415">
        <f>L169*1</f>
        <v>2</v>
      </c>
      <c r="O169" s="416">
        <f>M169*N169</f>
        <v>10</v>
      </c>
      <c r="P169" s="417">
        <f t="shared" si="70"/>
        <v>12</v>
      </c>
    </row>
    <row r="170" spans="2:16" ht="25.5" customHeight="1">
      <c r="B170" s="745"/>
      <c r="C170" s="747"/>
      <c r="D170" s="752"/>
      <c r="E170" s="749"/>
      <c r="F170" s="755"/>
      <c r="G170" s="157" t="s">
        <v>102</v>
      </c>
      <c r="H170" s="76"/>
      <c r="I170" s="77">
        <v>1</v>
      </c>
      <c r="J170" s="77"/>
      <c r="K170" s="77"/>
      <c r="L170" s="77"/>
      <c r="M170" s="35">
        <v>1</v>
      </c>
      <c r="N170" s="415">
        <f>I170*52</f>
        <v>52</v>
      </c>
      <c r="O170" s="416">
        <f t="shared" ref="O170:O176" si="71">M170*N170</f>
        <v>52</v>
      </c>
      <c r="P170" s="417">
        <f t="shared" si="70"/>
        <v>62.4</v>
      </c>
    </row>
    <row r="171" spans="2:16">
      <c r="B171" s="745"/>
      <c r="C171" s="747"/>
      <c r="D171" s="752"/>
      <c r="E171" s="749"/>
      <c r="F171" s="755"/>
      <c r="G171" s="157" t="s">
        <v>98</v>
      </c>
      <c r="H171" s="76"/>
      <c r="I171" s="77">
        <v>1</v>
      </c>
      <c r="J171" s="77"/>
      <c r="K171" s="77"/>
      <c r="L171" s="77"/>
      <c r="M171" s="35">
        <v>0.9</v>
      </c>
      <c r="N171" s="415">
        <f>I171*52</f>
        <v>52</v>
      </c>
      <c r="O171" s="416">
        <f t="shared" si="71"/>
        <v>46.800000000000004</v>
      </c>
      <c r="P171" s="417">
        <f t="shared" si="70"/>
        <v>56.160000000000004</v>
      </c>
    </row>
    <row r="172" spans="2:16">
      <c r="B172" s="745"/>
      <c r="C172" s="747"/>
      <c r="D172" s="752"/>
      <c r="E172" s="749"/>
      <c r="F172" s="755"/>
      <c r="G172" s="157" t="s">
        <v>96</v>
      </c>
      <c r="H172" s="76"/>
      <c r="I172" s="77"/>
      <c r="J172" s="77"/>
      <c r="K172" s="77">
        <v>1</v>
      </c>
      <c r="L172" s="77"/>
      <c r="M172" s="35">
        <v>50</v>
      </c>
      <c r="N172" s="415">
        <f>K172*4</f>
        <v>4</v>
      </c>
      <c r="O172" s="416">
        <f t="shared" si="71"/>
        <v>200</v>
      </c>
      <c r="P172" s="417">
        <f t="shared" si="70"/>
        <v>240</v>
      </c>
    </row>
    <row r="173" spans="2:16">
      <c r="B173" s="745"/>
      <c r="C173" s="747"/>
      <c r="D173" s="752"/>
      <c r="E173" s="749"/>
      <c r="F173" s="755"/>
      <c r="G173" s="157" t="s">
        <v>101</v>
      </c>
      <c r="H173" s="76"/>
      <c r="I173" s="77"/>
      <c r="J173" s="77">
        <v>1</v>
      </c>
      <c r="K173" s="77"/>
      <c r="L173" s="77"/>
      <c r="M173" s="35">
        <v>2</v>
      </c>
      <c r="N173" s="415">
        <v>52</v>
      </c>
      <c r="O173" s="416">
        <f t="shared" si="71"/>
        <v>104</v>
      </c>
      <c r="P173" s="417">
        <f t="shared" si="70"/>
        <v>124.8</v>
      </c>
    </row>
    <row r="174" spans="2:16">
      <c r="B174" s="745"/>
      <c r="C174" s="747"/>
      <c r="D174" s="752"/>
      <c r="E174" s="749"/>
      <c r="F174" s="755"/>
      <c r="G174" s="157" t="s">
        <v>133</v>
      </c>
      <c r="H174" s="76"/>
      <c r="I174" s="77"/>
      <c r="J174" s="77">
        <v>1</v>
      </c>
      <c r="K174" s="77"/>
      <c r="L174" s="77"/>
      <c r="M174" s="35">
        <v>5</v>
      </c>
      <c r="N174" s="415">
        <f t="shared" ref="N174:N175" si="72">J174*12</f>
        <v>12</v>
      </c>
      <c r="O174" s="416">
        <f t="shared" si="71"/>
        <v>60</v>
      </c>
      <c r="P174" s="417">
        <f t="shared" ref="P174:P182" si="73">O174*1.2</f>
        <v>72</v>
      </c>
    </row>
    <row r="175" spans="2:16" ht="25.5">
      <c r="B175" s="745"/>
      <c r="C175" s="747"/>
      <c r="D175" s="752"/>
      <c r="E175" s="749"/>
      <c r="F175" s="755"/>
      <c r="G175" s="157" t="s">
        <v>97</v>
      </c>
      <c r="H175" s="76"/>
      <c r="I175" s="77"/>
      <c r="J175" s="77">
        <v>1</v>
      </c>
      <c r="K175" s="77"/>
      <c r="L175" s="77"/>
      <c r="M175" s="35">
        <v>3</v>
      </c>
      <c r="N175" s="415">
        <f t="shared" si="72"/>
        <v>12</v>
      </c>
      <c r="O175" s="416">
        <f t="shared" si="71"/>
        <v>36</v>
      </c>
      <c r="P175" s="417">
        <f t="shared" si="73"/>
        <v>43.199999999999996</v>
      </c>
    </row>
    <row r="176" spans="2:16" ht="13.5" thickBot="1">
      <c r="B176" s="745"/>
      <c r="C176" s="747"/>
      <c r="D176" s="753"/>
      <c r="E176" s="750"/>
      <c r="F176" s="756"/>
      <c r="G176" s="163" t="s">
        <v>99</v>
      </c>
      <c r="H176" s="89"/>
      <c r="I176" s="80">
        <v>1</v>
      </c>
      <c r="J176" s="80"/>
      <c r="K176" s="80"/>
      <c r="L176" s="80"/>
      <c r="M176" s="36">
        <v>3</v>
      </c>
      <c r="N176" s="418">
        <f>I176*52</f>
        <v>52</v>
      </c>
      <c r="O176" s="416">
        <f t="shared" si="71"/>
        <v>156</v>
      </c>
      <c r="P176" s="419">
        <f t="shared" si="73"/>
        <v>187.2</v>
      </c>
    </row>
    <row r="177" spans="2:16">
      <c r="B177" s="745"/>
      <c r="C177" s="747"/>
      <c r="D177" s="159">
        <v>1852.1</v>
      </c>
      <c r="E177" s="749" t="s">
        <v>75</v>
      </c>
      <c r="F177" s="168" t="s">
        <v>130</v>
      </c>
      <c r="G177" s="169" t="s">
        <v>81</v>
      </c>
      <c r="H177" s="102">
        <v>1</v>
      </c>
      <c r="I177" s="77"/>
      <c r="J177" s="77"/>
      <c r="K177" s="77"/>
      <c r="L177" s="77"/>
      <c r="M177" s="34">
        <v>1.49E-2</v>
      </c>
      <c r="N177" s="421">
        <f>D177*252*H177</f>
        <v>466729.19999999995</v>
      </c>
      <c r="O177" s="422">
        <f t="shared" ref="O177" si="74">M177*N177</f>
        <v>6954.2650799999992</v>
      </c>
      <c r="P177" s="423">
        <f t="shared" si="73"/>
        <v>8345.1180959999983</v>
      </c>
    </row>
    <row r="178" spans="2:16" ht="38.25">
      <c r="B178" s="745"/>
      <c r="C178" s="747"/>
      <c r="D178" s="752" t="s">
        <v>185</v>
      </c>
      <c r="E178" s="749"/>
      <c r="F178" s="754" t="s">
        <v>186</v>
      </c>
      <c r="G178" s="157" t="s">
        <v>100</v>
      </c>
      <c r="H178" s="76"/>
      <c r="I178" s="77"/>
      <c r="J178" s="77"/>
      <c r="K178" s="77"/>
      <c r="L178" s="77">
        <v>2</v>
      </c>
      <c r="M178" s="35">
        <v>5</v>
      </c>
      <c r="N178" s="415">
        <f>L178*1</f>
        <v>2</v>
      </c>
      <c r="O178" s="416">
        <f>M178*N178</f>
        <v>10</v>
      </c>
      <c r="P178" s="417">
        <f t="shared" si="73"/>
        <v>12</v>
      </c>
    </row>
    <row r="179" spans="2:16" ht="25.5" customHeight="1">
      <c r="B179" s="745"/>
      <c r="C179" s="747"/>
      <c r="D179" s="752"/>
      <c r="E179" s="749"/>
      <c r="F179" s="755"/>
      <c r="G179" s="157" t="s">
        <v>102</v>
      </c>
      <c r="H179" s="76"/>
      <c r="I179" s="77">
        <v>1</v>
      </c>
      <c r="J179" s="77"/>
      <c r="K179" s="77"/>
      <c r="L179" s="77"/>
      <c r="M179" s="35">
        <v>1</v>
      </c>
      <c r="N179" s="415">
        <f>I179*52</f>
        <v>52</v>
      </c>
      <c r="O179" s="416">
        <f t="shared" ref="O179:O185" si="75">M179*N179</f>
        <v>52</v>
      </c>
      <c r="P179" s="417">
        <f t="shared" si="73"/>
        <v>62.4</v>
      </c>
    </row>
    <row r="180" spans="2:16">
      <c r="B180" s="745"/>
      <c r="C180" s="747"/>
      <c r="D180" s="752"/>
      <c r="E180" s="749"/>
      <c r="F180" s="755"/>
      <c r="G180" s="157" t="s">
        <v>98</v>
      </c>
      <c r="H180" s="76"/>
      <c r="I180" s="77">
        <v>1</v>
      </c>
      <c r="J180" s="77"/>
      <c r="K180" s="77"/>
      <c r="L180" s="77"/>
      <c r="M180" s="35">
        <v>0.9</v>
      </c>
      <c r="N180" s="415">
        <f>I180*52</f>
        <v>52</v>
      </c>
      <c r="O180" s="416">
        <f t="shared" si="75"/>
        <v>46.800000000000004</v>
      </c>
      <c r="P180" s="417">
        <f t="shared" si="73"/>
        <v>56.160000000000004</v>
      </c>
    </row>
    <row r="181" spans="2:16">
      <c r="B181" s="745"/>
      <c r="C181" s="747"/>
      <c r="D181" s="752"/>
      <c r="E181" s="749"/>
      <c r="F181" s="755"/>
      <c r="G181" s="157" t="s">
        <v>96</v>
      </c>
      <c r="H181" s="76"/>
      <c r="I181" s="77"/>
      <c r="J181" s="77"/>
      <c r="K181" s="77">
        <v>1</v>
      </c>
      <c r="L181" s="77"/>
      <c r="M181" s="35">
        <v>50</v>
      </c>
      <c r="N181" s="415">
        <f>K181*4</f>
        <v>4</v>
      </c>
      <c r="O181" s="416">
        <f t="shared" si="75"/>
        <v>200</v>
      </c>
      <c r="P181" s="417">
        <f t="shared" si="73"/>
        <v>240</v>
      </c>
    </row>
    <row r="182" spans="2:16">
      <c r="B182" s="745"/>
      <c r="C182" s="747"/>
      <c r="D182" s="752"/>
      <c r="E182" s="749"/>
      <c r="F182" s="755"/>
      <c r="G182" s="157" t="s">
        <v>101</v>
      </c>
      <c r="H182" s="76"/>
      <c r="I182" s="77"/>
      <c r="J182" s="77">
        <v>1</v>
      </c>
      <c r="K182" s="77"/>
      <c r="L182" s="77"/>
      <c r="M182" s="35">
        <v>2</v>
      </c>
      <c r="N182" s="415">
        <v>52</v>
      </c>
      <c r="O182" s="416">
        <f t="shared" si="75"/>
        <v>104</v>
      </c>
      <c r="P182" s="417">
        <f t="shared" si="73"/>
        <v>124.8</v>
      </c>
    </row>
    <row r="183" spans="2:16">
      <c r="B183" s="745"/>
      <c r="C183" s="747"/>
      <c r="D183" s="752"/>
      <c r="E183" s="749"/>
      <c r="F183" s="755"/>
      <c r="G183" s="157" t="s">
        <v>133</v>
      </c>
      <c r="H183" s="76"/>
      <c r="I183" s="77"/>
      <c r="J183" s="77">
        <v>1</v>
      </c>
      <c r="K183" s="77"/>
      <c r="L183" s="77"/>
      <c r="M183" s="35">
        <v>5</v>
      </c>
      <c r="N183" s="415">
        <f t="shared" ref="N183:N184" si="76">J183*12</f>
        <v>12</v>
      </c>
      <c r="O183" s="416">
        <f t="shared" si="75"/>
        <v>60</v>
      </c>
      <c r="P183" s="417">
        <f t="shared" ref="P183:P185" si="77">O183*1.2</f>
        <v>72</v>
      </c>
    </row>
    <row r="184" spans="2:16" ht="25.5">
      <c r="B184" s="745"/>
      <c r="C184" s="747"/>
      <c r="D184" s="752"/>
      <c r="E184" s="749"/>
      <c r="F184" s="755"/>
      <c r="G184" s="157" t="s">
        <v>97</v>
      </c>
      <c r="H184" s="76"/>
      <c r="I184" s="77"/>
      <c r="J184" s="77">
        <v>1</v>
      </c>
      <c r="K184" s="77"/>
      <c r="L184" s="77"/>
      <c r="M184" s="35">
        <v>3</v>
      </c>
      <c r="N184" s="415">
        <f t="shared" si="76"/>
        <v>12</v>
      </c>
      <c r="O184" s="416">
        <f t="shared" si="75"/>
        <v>36</v>
      </c>
      <c r="P184" s="417">
        <f t="shared" si="77"/>
        <v>43.199999999999996</v>
      </c>
    </row>
    <row r="185" spans="2:16">
      <c r="B185" s="746"/>
      <c r="C185" s="748"/>
      <c r="D185" s="768"/>
      <c r="E185" s="767"/>
      <c r="F185" s="759"/>
      <c r="G185" s="157" t="s">
        <v>99</v>
      </c>
      <c r="H185" s="76"/>
      <c r="I185" s="77">
        <v>1</v>
      </c>
      <c r="J185" s="77"/>
      <c r="K185" s="77"/>
      <c r="L185" s="77"/>
      <c r="M185" s="35">
        <v>3</v>
      </c>
      <c r="N185" s="415">
        <f>I185*52</f>
        <v>52</v>
      </c>
      <c r="O185" s="416">
        <f t="shared" si="75"/>
        <v>156</v>
      </c>
      <c r="P185" s="417">
        <f t="shared" si="77"/>
        <v>187.2</v>
      </c>
    </row>
    <row r="186" spans="2:16" ht="13.5" thickBot="1">
      <c r="B186" s="170" t="s">
        <v>40</v>
      </c>
      <c r="C186" s="171"/>
      <c r="D186" s="172"/>
      <c r="E186" s="173"/>
      <c r="F186" s="174"/>
      <c r="G186" s="174"/>
      <c r="H186" s="175"/>
      <c r="I186" s="175"/>
      <c r="J186" s="176"/>
      <c r="K186" s="176"/>
      <c r="L186" s="176"/>
      <c r="M186" s="41"/>
      <c r="N186" s="433"/>
      <c r="O186" s="434">
        <f>SUM(O142:O185)</f>
        <v>22039.113799999996</v>
      </c>
      <c r="P186" s="435">
        <f t="shared" ref="P186" si="78">O186*1.2</f>
        <v>26446.936559999995</v>
      </c>
    </row>
    <row r="187" spans="2:16">
      <c r="B187" s="769" t="s">
        <v>199</v>
      </c>
      <c r="C187" s="771">
        <v>11028</v>
      </c>
      <c r="D187" s="177">
        <v>480</v>
      </c>
      <c r="E187" s="773" t="s">
        <v>71</v>
      </c>
      <c r="F187" s="178" t="s">
        <v>12</v>
      </c>
      <c r="G187" s="179" t="s">
        <v>81</v>
      </c>
      <c r="H187" s="102"/>
      <c r="I187" s="77">
        <v>3</v>
      </c>
      <c r="J187" s="77"/>
      <c r="K187" s="77"/>
      <c r="L187" s="77"/>
      <c r="M187" s="34">
        <v>1.49E-2</v>
      </c>
      <c r="N187" s="421">
        <f>D187*52*I187</f>
        <v>74880</v>
      </c>
      <c r="O187" s="422">
        <f t="shared" ref="O187" si="79">M187*N187</f>
        <v>1115.712</v>
      </c>
      <c r="P187" s="423">
        <f>O187*1.2</f>
        <v>1338.8543999999999</v>
      </c>
    </row>
    <row r="188" spans="2:16">
      <c r="B188" s="769"/>
      <c r="C188" s="771"/>
      <c r="D188" s="775" t="s">
        <v>185</v>
      </c>
      <c r="E188" s="773"/>
      <c r="F188" s="778" t="s">
        <v>186</v>
      </c>
      <c r="G188" s="180" t="s">
        <v>139</v>
      </c>
      <c r="H188" s="76"/>
      <c r="I188" s="77">
        <v>1</v>
      </c>
      <c r="J188" s="77"/>
      <c r="K188" s="77"/>
      <c r="L188" s="77"/>
      <c r="M188" s="35">
        <v>0.7</v>
      </c>
      <c r="N188" s="415">
        <f>I188*52</f>
        <v>52</v>
      </c>
      <c r="O188" s="416">
        <f>M188*N188</f>
        <v>36.4</v>
      </c>
      <c r="P188" s="417">
        <f t="shared" ref="P188:P192" si="80">O188*1.2</f>
        <v>43.68</v>
      </c>
    </row>
    <row r="189" spans="2:16" ht="38.25">
      <c r="B189" s="769"/>
      <c r="C189" s="771"/>
      <c r="D189" s="776"/>
      <c r="E189" s="773"/>
      <c r="F189" s="779"/>
      <c r="G189" s="180" t="s">
        <v>100</v>
      </c>
      <c r="H189" s="76"/>
      <c r="I189" s="77"/>
      <c r="J189" s="77"/>
      <c r="K189" s="77"/>
      <c r="L189" s="77">
        <v>2</v>
      </c>
      <c r="M189" s="35">
        <v>5</v>
      </c>
      <c r="N189" s="415">
        <f>L189*1</f>
        <v>2</v>
      </c>
      <c r="O189" s="416">
        <f t="shared" ref="O189:O192" si="81">M189*N189</f>
        <v>10</v>
      </c>
      <c r="P189" s="417">
        <f t="shared" si="80"/>
        <v>12</v>
      </c>
    </row>
    <row r="190" spans="2:16">
      <c r="B190" s="769"/>
      <c r="C190" s="771"/>
      <c r="D190" s="776"/>
      <c r="E190" s="773"/>
      <c r="F190" s="779"/>
      <c r="G190" s="180" t="s">
        <v>98</v>
      </c>
      <c r="H190" s="76"/>
      <c r="I190" s="77">
        <v>1</v>
      </c>
      <c r="J190" s="77"/>
      <c r="K190" s="77"/>
      <c r="L190" s="77"/>
      <c r="M190" s="35">
        <v>0.9</v>
      </c>
      <c r="N190" s="415">
        <f>I190*52</f>
        <v>52</v>
      </c>
      <c r="O190" s="416">
        <f t="shared" si="81"/>
        <v>46.800000000000004</v>
      </c>
      <c r="P190" s="417">
        <f t="shared" si="80"/>
        <v>56.160000000000004</v>
      </c>
    </row>
    <row r="191" spans="2:16">
      <c r="B191" s="769"/>
      <c r="C191" s="771"/>
      <c r="D191" s="776"/>
      <c r="E191" s="773"/>
      <c r="F191" s="779"/>
      <c r="G191" s="180" t="s">
        <v>96</v>
      </c>
      <c r="H191" s="76"/>
      <c r="I191" s="77"/>
      <c r="J191" s="77"/>
      <c r="K191" s="77">
        <v>1</v>
      </c>
      <c r="L191" s="77"/>
      <c r="M191" s="35">
        <v>50</v>
      </c>
      <c r="N191" s="415">
        <f>K191*4</f>
        <v>4</v>
      </c>
      <c r="O191" s="416">
        <f t="shared" si="81"/>
        <v>200</v>
      </c>
      <c r="P191" s="417">
        <f t="shared" si="80"/>
        <v>240</v>
      </c>
    </row>
    <row r="192" spans="2:16" ht="13.5" thickBot="1">
      <c r="B192" s="769"/>
      <c r="C192" s="771"/>
      <c r="D192" s="777"/>
      <c r="E192" s="774"/>
      <c r="F192" s="780"/>
      <c r="G192" s="181" t="s">
        <v>133</v>
      </c>
      <c r="H192" s="79"/>
      <c r="I192" s="80"/>
      <c r="J192" s="80">
        <v>1</v>
      </c>
      <c r="K192" s="80"/>
      <c r="L192" s="80"/>
      <c r="M192" s="36">
        <v>5</v>
      </c>
      <c r="N192" s="418">
        <f>J192*12</f>
        <v>12</v>
      </c>
      <c r="O192" s="416">
        <f t="shared" si="81"/>
        <v>60</v>
      </c>
      <c r="P192" s="419">
        <f t="shared" si="80"/>
        <v>72</v>
      </c>
    </row>
    <row r="193" spans="2:16">
      <c r="B193" s="769"/>
      <c r="C193" s="771"/>
      <c r="D193" s="182">
        <v>1186.8</v>
      </c>
      <c r="E193" s="781" t="s">
        <v>72</v>
      </c>
      <c r="F193" s="782" t="s">
        <v>12</v>
      </c>
      <c r="G193" s="183" t="s">
        <v>81</v>
      </c>
      <c r="H193" s="82"/>
      <c r="I193" s="74">
        <v>3</v>
      </c>
      <c r="J193" s="74"/>
      <c r="K193" s="74"/>
      <c r="L193" s="74"/>
      <c r="M193" s="34">
        <v>1.49E-2</v>
      </c>
      <c r="N193" s="412">
        <f>D193*52*I193</f>
        <v>185140.8</v>
      </c>
      <c r="O193" s="413">
        <f t="shared" ref="O193:O195" si="82">M193*N193</f>
        <v>2758.5979199999997</v>
      </c>
      <c r="P193" s="414">
        <f>O193*1.2</f>
        <v>3310.3175039999996</v>
      </c>
    </row>
    <row r="194" spans="2:16" ht="26.25" thickBot="1">
      <c r="B194" s="769"/>
      <c r="C194" s="771"/>
      <c r="D194" s="182">
        <v>1186.8</v>
      </c>
      <c r="E194" s="773"/>
      <c r="F194" s="783"/>
      <c r="G194" s="184" t="s">
        <v>88</v>
      </c>
      <c r="H194" s="85"/>
      <c r="I194" s="86"/>
      <c r="J194" s="86"/>
      <c r="K194" s="86"/>
      <c r="L194" s="86">
        <v>1</v>
      </c>
      <c r="M194" s="35">
        <v>2.1</v>
      </c>
      <c r="N194" s="420">
        <f>D194*L194</f>
        <v>1186.8</v>
      </c>
      <c r="O194" s="416">
        <f t="shared" si="82"/>
        <v>2492.2800000000002</v>
      </c>
      <c r="P194" s="417">
        <f>O194*1.2</f>
        <v>2990.7360000000003</v>
      </c>
    </row>
    <row r="195" spans="2:16">
      <c r="B195" s="769"/>
      <c r="C195" s="771"/>
      <c r="D195" s="182">
        <v>985</v>
      </c>
      <c r="E195" s="773"/>
      <c r="F195" s="185" t="s">
        <v>130</v>
      </c>
      <c r="G195" s="180" t="s">
        <v>81</v>
      </c>
      <c r="H195" s="85"/>
      <c r="I195" s="86">
        <v>3</v>
      </c>
      <c r="J195" s="86"/>
      <c r="K195" s="86"/>
      <c r="L195" s="86"/>
      <c r="M195" s="34">
        <v>1.49E-2</v>
      </c>
      <c r="N195" s="420">
        <f>D195*52*I195</f>
        <v>153660</v>
      </c>
      <c r="O195" s="416">
        <f t="shared" si="82"/>
        <v>2289.5340000000001</v>
      </c>
      <c r="P195" s="417">
        <f>O195*1.2</f>
        <v>2747.4407999999999</v>
      </c>
    </row>
    <row r="196" spans="2:16">
      <c r="B196" s="769"/>
      <c r="C196" s="771"/>
      <c r="D196" s="775" t="s">
        <v>185</v>
      </c>
      <c r="E196" s="773"/>
      <c r="F196" s="778" t="s">
        <v>186</v>
      </c>
      <c r="G196" s="180" t="s">
        <v>139</v>
      </c>
      <c r="H196" s="76"/>
      <c r="I196" s="77">
        <v>1</v>
      </c>
      <c r="J196" s="77"/>
      <c r="K196" s="77"/>
      <c r="L196" s="77"/>
      <c r="M196" s="35">
        <v>0.7</v>
      </c>
      <c r="N196" s="415">
        <f>I196*52</f>
        <v>52</v>
      </c>
      <c r="O196" s="416">
        <f>M196*N196</f>
        <v>36.4</v>
      </c>
      <c r="P196" s="417">
        <f t="shared" ref="P196:P200" si="83">O196*1.2</f>
        <v>43.68</v>
      </c>
    </row>
    <row r="197" spans="2:16" ht="38.25">
      <c r="B197" s="769"/>
      <c r="C197" s="771"/>
      <c r="D197" s="776"/>
      <c r="E197" s="773"/>
      <c r="F197" s="779"/>
      <c r="G197" s="180" t="s">
        <v>100</v>
      </c>
      <c r="H197" s="76"/>
      <c r="I197" s="77"/>
      <c r="J197" s="77"/>
      <c r="K197" s="77"/>
      <c r="L197" s="77">
        <v>2</v>
      </c>
      <c r="M197" s="35">
        <v>5</v>
      </c>
      <c r="N197" s="415">
        <f>L197*1</f>
        <v>2</v>
      </c>
      <c r="O197" s="416">
        <f t="shared" ref="O197:O203" si="84">M197*N197</f>
        <v>10</v>
      </c>
      <c r="P197" s="417">
        <f t="shared" si="83"/>
        <v>12</v>
      </c>
    </row>
    <row r="198" spans="2:16">
      <c r="B198" s="769"/>
      <c r="C198" s="771"/>
      <c r="D198" s="776"/>
      <c r="E198" s="773"/>
      <c r="F198" s="779"/>
      <c r="G198" s="180" t="s">
        <v>98</v>
      </c>
      <c r="H198" s="76"/>
      <c r="I198" s="77">
        <v>1</v>
      </c>
      <c r="J198" s="77"/>
      <c r="K198" s="77"/>
      <c r="L198" s="77"/>
      <c r="M198" s="35">
        <v>0.9</v>
      </c>
      <c r="N198" s="415">
        <f>I198*52</f>
        <v>52</v>
      </c>
      <c r="O198" s="416">
        <f t="shared" si="84"/>
        <v>46.800000000000004</v>
      </c>
      <c r="P198" s="417">
        <f t="shared" si="83"/>
        <v>56.160000000000004</v>
      </c>
    </row>
    <row r="199" spans="2:16">
      <c r="B199" s="769"/>
      <c r="C199" s="771"/>
      <c r="D199" s="776"/>
      <c r="E199" s="773"/>
      <c r="F199" s="779"/>
      <c r="G199" s="180" t="s">
        <v>96</v>
      </c>
      <c r="H199" s="76"/>
      <c r="I199" s="77"/>
      <c r="J199" s="77"/>
      <c r="K199" s="77">
        <v>1</v>
      </c>
      <c r="L199" s="77"/>
      <c r="M199" s="35">
        <v>50</v>
      </c>
      <c r="N199" s="415">
        <f>K199*4</f>
        <v>4</v>
      </c>
      <c r="O199" s="416">
        <f t="shared" si="84"/>
        <v>200</v>
      </c>
      <c r="P199" s="417">
        <f t="shared" si="83"/>
        <v>240</v>
      </c>
    </row>
    <row r="200" spans="2:16">
      <c r="B200" s="769"/>
      <c r="C200" s="771"/>
      <c r="D200" s="776"/>
      <c r="E200" s="773"/>
      <c r="F200" s="779"/>
      <c r="G200" s="180" t="s">
        <v>101</v>
      </c>
      <c r="H200" s="76"/>
      <c r="I200" s="77"/>
      <c r="J200" s="77">
        <v>1</v>
      </c>
      <c r="K200" s="77"/>
      <c r="L200" s="77"/>
      <c r="M200" s="35">
        <v>2</v>
      </c>
      <c r="N200" s="415">
        <v>52</v>
      </c>
      <c r="O200" s="416">
        <f t="shared" si="84"/>
        <v>104</v>
      </c>
      <c r="P200" s="417">
        <f t="shared" si="83"/>
        <v>124.8</v>
      </c>
    </row>
    <row r="201" spans="2:16">
      <c r="B201" s="769"/>
      <c r="C201" s="771"/>
      <c r="D201" s="776"/>
      <c r="E201" s="773"/>
      <c r="F201" s="779"/>
      <c r="G201" s="180" t="s">
        <v>133</v>
      </c>
      <c r="H201" s="76"/>
      <c r="I201" s="77"/>
      <c r="J201" s="77">
        <v>1</v>
      </c>
      <c r="K201" s="77"/>
      <c r="L201" s="77"/>
      <c r="M201" s="35">
        <v>5</v>
      </c>
      <c r="N201" s="415">
        <f t="shared" ref="N201:N202" si="85">J201*12</f>
        <v>12</v>
      </c>
      <c r="O201" s="416">
        <f t="shared" si="84"/>
        <v>60</v>
      </c>
      <c r="P201" s="417">
        <f t="shared" ref="P201:P209" si="86">O201*1.2</f>
        <v>72</v>
      </c>
    </row>
    <row r="202" spans="2:16" ht="25.5">
      <c r="B202" s="769"/>
      <c r="C202" s="771"/>
      <c r="D202" s="776"/>
      <c r="E202" s="773"/>
      <c r="F202" s="779"/>
      <c r="G202" s="180" t="s">
        <v>97</v>
      </c>
      <c r="H202" s="76"/>
      <c r="I202" s="77"/>
      <c r="J202" s="77">
        <v>1</v>
      </c>
      <c r="K202" s="77"/>
      <c r="L202" s="77"/>
      <c r="M202" s="35">
        <v>3</v>
      </c>
      <c r="N202" s="415">
        <f t="shared" si="85"/>
        <v>12</v>
      </c>
      <c r="O202" s="416">
        <f t="shared" si="84"/>
        <v>36</v>
      </c>
      <c r="P202" s="417">
        <f t="shared" si="86"/>
        <v>43.199999999999996</v>
      </c>
    </row>
    <row r="203" spans="2:16" ht="13.5" thickBot="1">
      <c r="B203" s="769"/>
      <c r="C203" s="771"/>
      <c r="D203" s="777"/>
      <c r="E203" s="774"/>
      <c r="F203" s="780"/>
      <c r="G203" s="186" t="s">
        <v>99</v>
      </c>
      <c r="H203" s="89"/>
      <c r="I203" s="80">
        <v>1</v>
      </c>
      <c r="J203" s="80"/>
      <c r="K203" s="80"/>
      <c r="L203" s="80"/>
      <c r="M203" s="36">
        <v>3</v>
      </c>
      <c r="N203" s="418">
        <f>I203*52</f>
        <v>52</v>
      </c>
      <c r="O203" s="416">
        <f t="shared" si="84"/>
        <v>156</v>
      </c>
      <c r="P203" s="419">
        <f t="shared" si="86"/>
        <v>187.2</v>
      </c>
    </row>
    <row r="204" spans="2:16" ht="25.5">
      <c r="B204" s="769"/>
      <c r="C204" s="771"/>
      <c r="D204" s="187">
        <v>307.7</v>
      </c>
      <c r="E204" s="784" t="s">
        <v>73</v>
      </c>
      <c r="F204" s="188" t="s">
        <v>12</v>
      </c>
      <c r="G204" s="183" t="s">
        <v>124</v>
      </c>
      <c r="H204" s="82">
        <v>1</v>
      </c>
      <c r="I204" s="74"/>
      <c r="J204" s="74"/>
      <c r="K204" s="74"/>
      <c r="L204" s="74"/>
      <c r="M204" s="34">
        <v>1.6E-2</v>
      </c>
      <c r="N204" s="412">
        <f>D204*252*H204</f>
        <v>77540.399999999994</v>
      </c>
      <c r="O204" s="413">
        <f t="shared" ref="O204" si="87">M204*N204</f>
        <v>1240.6463999999999</v>
      </c>
      <c r="P204" s="414">
        <f t="shared" si="86"/>
        <v>1488.7756799999997</v>
      </c>
    </row>
    <row r="205" spans="2:16" ht="38.25">
      <c r="B205" s="769"/>
      <c r="C205" s="771"/>
      <c r="D205" s="775" t="s">
        <v>185</v>
      </c>
      <c r="E205" s="776"/>
      <c r="F205" s="785" t="s">
        <v>186</v>
      </c>
      <c r="G205" s="180" t="s">
        <v>100</v>
      </c>
      <c r="H205" s="76"/>
      <c r="I205" s="77"/>
      <c r="J205" s="77"/>
      <c r="K205" s="77"/>
      <c r="L205" s="77">
        <v>2</v>
      </c>
      <c r="M205" s="35">
        <v>5</v>
      </c>
      <c r="N205" s="415">
        <f>L205*1</f>
        <v>2</v>
      </c>
      <c r="O205" s="416">
        <f>M205*N205</f>
        <v>10</v>
      </c>
      <c r="P205" s="417">
        <f t="shared" si="86"/>
        <v>12</v>
      </c>
    </row>
    <row r="206" spans="2:16">
      <c r="B206" s="769"/>
      <c r="C206" s="771"/>
      <c r="D206" s="776"/>
      <c r="E206" s="776"/>
      <c r="F206" s="786"/>
      <c r="G206" s="180" t="s">
        <v>98</v>
      </c>
      <c r="H206" s="76"/>
      <c r="I206" s="77">
        <v>1</v>
      </c>
      <c r="J206" s="77"/>
      <c r="K206" s="77"/>
      <c r="L206" s="77"/>
      <c r="M206" s="35">
        <v>0.9</v>
      </c>
      <c r="N206" s="415">
        <f>I206*52</f>
        <v>52</v>
      </c>
      <c r="O206" s="416">
        <f t="shared" ref="O206:O208" si="88">M206*N206</f>
        <v>46.800000000000004</v>
      </c>
      <c r="P206" s="417">
        <f t="shared" si="86"/>
        <v>56.160000000000004</v>
      </c>
    </row>
    <row r="207" spans="2:16">
      <c r="B207" s="769"/>
      <c r="C207" s="771"/>
      <c r="D207" s="776"/>
      <c r="E207" s="776"/>
      <c r="F207" s="786"/>
      <c r="G207" s="180" t="s">
        <v>96</v>
      </c>
      <c r="H207" s="76"/>
      <c r="I207" s="77"/>
      <c r="J207" s="77"/>
      <c r="K207" s="77">
        <v>1</v>
      </c>
      <c r="L207" s="77"/>
      <c r="M207" s="35">
        <v>50</v>
      </c>
      <c r="N207" s="415">
        <f>K207*4</f>
        <v>4</v>
      </c>
      <c r="O207" s="416">
        <f t="shared" si="88"/>
        <v>200</v>
      </c>
      <c r="P207" s="417">
        <f t="shared" si="86"/>
        <v>240</v>
      </c>
    </row>
    <row r="208" spans="2:16" ht="13.5" thickBot="1">
      <c r="B208" s="769"/>
      <c r="C208" s="771"/>
      <c r="D208" s="777"/>
      <c r="E208" s="777"/>
      <c r="F208" s="787"/>
      <c r="G208" s="181" t="s">
        <v>133</v>
      </c>
      <c r="H208" s="79"/>
      <c r="I208" s="80"/>
      <c r="J208" s="80">
        <v>1</v>
      </c>
      <c r="K208" s="80"/>
      <c r="L208" s="80"/>
      <c r="M208" s="36">
        <v>5</v>
      </c>
      <c r="N208" s="418">
        <f>J208*12</f>
        <v>12</v>
      </c>
      <c r="O208" s="416">
        <f t="shared" si="88"/>
        <v>60</v>
      </c>
      <c r="P208" s="419">
        <f t="shared" si="86"/>
        <v>72</v>
      </c>
    </row>
    <row r="209" spans="2:16">
      <c r="B209" s="769"/>
      <c r="C209" s="771"/>
      <c r="D209" s="187">
        <v>885.9</v>
      </c>
      <c r="E209" s="781" t="s">
        <v>74</v>
      </c>
      <c r="F209" s="788" t="s">
        <v>131</v>
      </c>
      <c r="G209" s="189" t="s">
        <v>82</v>
      </c>
      <c r="H209" s="73"/>
      <c r="I209" s="74">
        <v>1</v>
      </c>
      <c r="J209" s="74"/>
      <c r="K209" s="74"/>
      <c r="L209" s="74"/>
      <c r="M209" s="34">
        <v>1.7999999999999999E-2</v>
      </c>
      <c r="N209" s="412">
        <f>D209*52*I209</f>
        <v>46066.799999999996</v>
      </c>
      <c r="O209" s="413">
        <f t="shared" ref="O209:O213" si="89">M209*N209</f>
        <v>829.2023999999999</v>
      </c>
      <c r="P209" s="414">
        <f t="shared" si="86"/>
        <v>995.04287999999985</v>
      </c>
    </row>
    <row r="210" spans="2:16">
      <c r="B210" s="769"/>
      <c r="C210" s="771"/>
      <c r="D210" s="187">
        <v>885.9</v>
      </c>
      <c r="E210" s="773"/>
      <c r="F210" s="789"/>
      <c r="G210" s="190" t="s">
        <v>191</v>
      </c>
      <c r="H210" s="95"/>
      <c r="I210" s="96"/>
      <c r="J210" s="96"/>
      <c r="K210" s="96"/>
      <c r="L210" s="86">
        <v>1</v>
      </c>
      <c r="M210" s="35">
        <v>0.25</v>
      </c>
      <c r="N210" s="420">
        <f>D210*L210</f>
        <v>885.9</v>
      </c>
      <c r="O210" s="416">
        <f t="shared" si="89"/>
        <v>221.47499999999999</v>
      </c>
      <c r="P210" s="417">
        <f>O210*1.2</f>
        <v>265.77</v>
      </c>
    </row>
    <row r="211" spans="2:16" ht="25.5">
      <c r="B211" s="769"/>
      <c r="C211" s="771"/>
      <c r="D211" s="187">
        <v>240.9</v>
      </c>
      <c r="E211" s="773"/>
      <c r="F211" s="790" t="s">
        <v>132</v>
      </c>
      <c r="G211" s="184" t="s">
        <v>84</v>
      </c>
      <c r="H211" s="85"/>
      <c r="I211" s="98">
        <v>2</v>
      </c>
      <c r="J211" s="98"/>
      <c r="K211" s="98"/>
      <c r="L211" s="98"/>
      <c r="M211" s="35">
        <v>1.4999999999999999E-2</v>
      </c>
      <c r="N211" s="420">
        <f>D211*52*I211</f>
        <v>25053.600000000002</v>
      </c>
      <c r="O211" s="416">
        <f t="shared" si="89"/>
        <v>375.80400000000003</v>
      </c>
      <c r="P211" s="417">
        <f t="shared" ref="P211" si="90">O211*1.2</f>
        <v>450.96480000000003</v>
      </c>
    </row>
    <row r="212" spans="2:16" ht="26.25" thickBot="1">
      <c r="B212" s="769"/>
      <c r="C212" s="771"/>
      <c r="D212" s="187">
        <v>240.9</v>
      </c>
      <c r="E212" s="773"/>
      <c r="F212" s="789"/>
      <c r="G212" s="184" t="s">
        <v>69</v>
      </c>
      <c r="H212" s="85"/>
      <c r="I212" s="98"/>
      <c r="J212" s="98"/>
      <c r="K212" s="98"/>
      <c r="L212" s="86">
        <v>2</v>
      </c>
      <c r="M212" s="35">
        <v>1.49</v>
      </c>
      <c r="N212" s="420">
        <f>D212*L212</f>
        <v>481.8</v>
      </c>
      <c r="O212" s="416">
        <f t="shared" si="89"/>
        <v>717.88200000000006</v>
      </c>
      <c r="P212" s="417">
        <f>O212*1.2</f>
        <v>861.4584000000001</v>
      </c>
    </row>
    <row r="213" spans="2:16">
      <c r="B213" s="769"/>
      <c r="C213" s="771"/>
      <c r="D213" s="187">
        <v>567.29999999999995</v>
      </c>
      <c r="E213" s="773"/>
      <c r="F213" s="185" t="s">
        <v>130</v>
      </c>
      <c r="G213" s="180" t="s">
        <v>81</v>
      </c>
      <c r="H213" s="85"/>
      <c r="I213" s="86">
        <v>2</v>
      </c>
      <c r="J213" s="86"/>
      <c r="K213" s="86"/>
      <c r="L213" s="86"/>
      <c r="M213" s="34">
        <v>1.49E-2</v>
      </c>
      <c r="N213" s="420">
        <f>D213*52*I213</f>
        <v>58999.199999999997</v>
      </c>
      <c r="O213" s="416">
        <f t="shared" si="89"/>
        <v>879.08807999999999</v>
      </c>
      <c r="P213" s="417">
        <f t="shared" ref="P213:P218" si="91">O213*1.2</f>
        <v>1054.905696</v>
      </c>
    </row>
    <row r="214" spans="2:16" ht="38.25">
      <c r="B214" s="769"/>
      <c r="C214" s="771"/>
      <c r="D214" s="775" t="s">
        <v>185</v>
      </c>
      <c r="E214" s="773"/>
      <c r="F214" s="778" t="s">
        <v>186</v>
      </c>
      <c r="G214" s="180" t="s">
        <v>100</v>
      </c>
      <c r="H214" s="76"/>
      <c r="I214" s="77"/>
      <c r="J214" s="77"/>
      <c r="K214" s="77"/>
      <c r="L214" s="77">
        <v>2</v>
      </c>
      <c r="M214" s="35">
        <v>5</v>
      </c>
      <c r="N214" s="415">
        <f>L214*1</f>
        <v>2</v>
      </c>
      <c r="O214" s="416">
        <f>M214*N214</f>
        <v>10</v>
      </c>
      <c r="P214" s="417">
        <f t="shared" si="91"/>
        <v>12</v>
      </c>
    </row>
    <row r="215" spans="2:16" ht="25.5" customHeight="1">
      <c r="B215" s="769"/>
      <c r="C215" s="771"/>
      <c r="D215" s="776"/>
      <c r="E215" s="773"/>
      <c r="F215" s="779"/>
      <c r="G215" s="180" t="s">
        <v>102</v>
      </c>
      <c r="H215" s="76"/>
      <c r="I215" s="77">
        <v>1</v>
      </c>
      <c r="J215" s="77"/>
      <c r="K215" s="77"/>
      <c r="L215" s="77"/>
      <c r="M215" s="35">
        <v>1</v>
      </c>
      <c r="N215" s="415">
        <f>I215*52</f>
        <v>52</v>
      </c>
      <c r="O215" s="416">
        <f t="shared" ref="O215:O221" si="92">M215*N215</f>
        <v>52</v>
      </c>
      <c r="P215" s="417">
        <f t="shared" si="91"/>
        <v>62.4</v>
      </c>
    </row>
    <row r="216" spans="2:16">
      <c r="B216" s="769"/>
      <c r="C216" s="771"/>
      <c r="D216" s="776"/>
      <c r="E216" s="773"/>
      <c r="F216" s="779"/>
      <c r="G216" s="180" t="s">
        <v>98</v>
      </c>
      <c r="H216" s="76"/>
      <c r="I216" s="77">
        <v>1</v>
      </c>
      <c r="J216" s="77"/>
      <c r="K216" s="77"/>
      <c r="L216" s="77"/>
      <c r="M216" s="35">
        <v>0.9</v>
      </c>
      <c r="N216" s="415">
        <f>I216*52</f>
        <v>52</v>
      </c>
      <c r="O216" s="416">
        <f t="shared" si="92"/>
        <v>46.800000000000004</v>
      </c>
      <c r="P216" s="417">
        <f t="shared" si="91"/>
        <v>56.160000000000004</v>
      </c>
    </row>
    <row r="217" spans="2:16">
      <c r="B217" s="769"/>
      <c r="C217" s="771"/>
      <c r="D217" s="776"/>
      <c r="E217" s="773"/>
      <c r="F217" s="779"/>
      <c r="G217" s="180" t="s">
        <v>96</v>
      </c>
      <c r="H217" s="76"/>
      <c r="I217" s="77"/>
      <c r="J217" s="77"/>
      <c r="K217" s="77">
        <v>1</v>
      </c>
      <c r="L217" s="77"/>
      <c r="M217" s="35">
        <v>50</v>
      </c>
      <c r="N217" s="415">
        <f>K217*4</f>
        <v>4</v>
      </c>
      <c r="O217" s="416">
        <f t="shared" si="92"/>
        <v>200</v>
      </c>
      <c r="P217" s="417">
        <f t="shared" si="91"/>
        <v>240</v>
      </c>
    </row>
    <row r="218" spans="2:16">
      <c r="B218" s="769"/>
      <c r="C218" s="771"/>
      <c r="D218" s="776"/>
      <c r="E218" s="773"/>
      <c r="F218" s="779"/>
      <c r="G218" s="180" t="s">
        <v>101</v>
      </c>
      <c r="H218" s="76"/>
      <c r="I218" s="77"/>
      <c r="J218" s="77">
        <v>1</v>
      </c>
      <c r="K218" s="77"/>
      <c r="L218" s="77"/>
      <c r="M218" s="35">
        <v>2</v>
      </c>
      <c r="N218" s="415">
        <v>52</v>
      </c>
      <c r="O218" s="416">
        <f t="shared" si="92"/>
        <v>104</v>
      </c>
      <c r="P218" s="417">
        <f t="shared" si="91"/>
        <v>124.8</v>
      </c>
    </row>
    <row r="219" spans="2:16">
      <c r="B219" s="769"/>
      <c r="C219" s="771"/>
      <c r="D219" s="776"/>
      <c r="E219" s="773"/>
      <c r="F219" s="779"/>
      <c r="G219" s="180" t="s">
        <v>133</v>
      </c>
      <c r="H219" s="76"/>
      <c r="I219" s="77"/>
      <c r="J219" s="77">
        <v>1</v>
      </c>
      <c r="K219" s="77"/>
      <c r="L219" s="77"/>
      <c r="M219" s="35">
        <v>5</v>
      </c>
      <c r="N219" s="415">
        <f t="shared" ref="N219:N220" si="93">J219*12</f>
        <v>12</v>
      </c>
      <c r="O219" s="416">
        <f t="shared" si="92"/>
        <v>60</v>
      </c>
      <c r="P219" s="417">
        <f t="shared" ref="P219:P227" si="94">O219*1.2</f>
        <v>72</v>
      </c>
    </row>
    <row r="220" spans="2:16" ht="25.5">
      <c r="B220" s="769"/>
      <c r="C220" s="771"/>
      <c r="D220" s="776"/>
      <c r="E220" s="773"/>
      <c r="F220" s="779"/>
      <c r="G220" s="180" t="s">
        <v>97</v>
      </c>
      <c r="H220" s="76"/>
      <c r="I220" s="77"/>
      <c r="J220" s="77">
        <v>1</v>
      </c>
      <c r="K220" s="77"/>
      <c r="L220" s="77"/>
      <c r="M220" s="35">
        <v>3</v>
      </c>
      <c r="N220" s="415">
        <f t="shared" si="93"/>
        <v>12</v>
      </c>
      <c r="O220" s="416">
        <f t="shared" si="92"/>
        <v>36</v>
      </c>
      <c r="P220" s="417">
        <f t="shared" si="94"/>
        <v>43.199999999999996</v>
      </c>
    </row>
    <row r="221" spans="2:16" ht="13.5" thickBot="1">
      <c r="B221" s="769"/>
      <c r="C221" s="771"/>
      <c r="D221" s="777"/>
      <c r="E221" s="774"/>
      <c r="F221" s="780"/>
      <c r="G221" s="186" t="s">
        <v>99</v>
      </c>
      <c r="H221" s="89"/>
      <c r="I221" s="80">
        <v>1</v>
      </c>
      <c r="J221" s="80"/>
      <c r="K221" s="80"/>
      <c r="L221" s="80"/>
      <c r="M221" s="36">
        <v>3</v>
      </c>
      <c r="N221" s="418">
        <f>I221*52</f>
        <v>52</v>
      </c>
      <c r="O221" s="504">
        <f t="shared" si="92"/>
        <v>156</v>
      </c>
      <c r="P221" s="419">
        <f t="shared" si="94"/>
        <v>187.2</v>
      </c>
    </row>
    <row r="222" spans="2:16">
      <c r="B222" s="769"/>
      <c r="C222" s="771"/>
      <c r="D222" s="182">
        <v>3078.6</v>
      </c>
      <c r="E222" s="773" t="s">
        <v>75</v>
      </c>
      <c r="F222" s="191" t="s">
        <v>130</v>
      </c>
      <c r="G222" s="192" t="s">
        <v>81</v>
      </c>
      <c r="H222" s="102">
        <v>1</v>
      </c>
      <c r="I222" s="77"/>
      <c r="J222" s="77"/>
      <c r="K222" s="77"/>
      <c r="L222" s="77"/>
      <c r="M222" s="34">
        <v>1.49E-2</v>
      </c>
      <c r="N222" s="421">
        <f>D222*252*H222</f>
        <v>775807.2</v>
      </c>
      <c r="O222" s="422">
        <f t="shared" ref="O222" si="95">M222*N222</f>
        <v>11559.52728</v>
      </c>
      <c r="P222" s="423">
        <f t="shared" si="94"/>
        <v>13871.432736000001</v>
      </c>
    </row>
    <row r="223" spans="2:16" ht="38.25">
      <c r="B223" s="769"/>
      <c r="C223" s="771"/>
      <c r="D223" s="776" t="s">
        <v>185</v>
      </c>
      <c r="E223" s="773"/>
      <c r="F223" s="778" t="s">
        <v>186</v>
      </c>
      <c r="G223" s="180" t="s">
        <v>100</v>
      </c>
      <c r="H223" s="76"/>
      <c r="I223" s="77"/>
      <c r="J223" s="77"/>
      <c r="K223" s="77"/>
      <c r="L223" s="77">
        <v>2</v>
      </c>
      <c r="M223" s="35">
        <v>5</v>
      </c>
      <c r="N223" s="415">
        <f>L223</f>
        <v>2</v>
      </c>
      <c r="O223" s="416">
        <f>M223*N223</f>
        <v>10</v>
      </c>
      <c r="P223" s="417">
        <f t="shared" si="94"/>
        <v>12</v>
      </c>
    </row>
    <row r="224" spans="2:16" ht="25.5" customHeight="1">
      <c r="B224" s="769"/>
      <c r="C224" s="771"/>
      <c r="D224" s="776"/>
      <c r="E224" s="773"/>
      <c r="F224" s="779"/>
      <c r="G224" s="180" t="s">
        <v>102</v>
      </c>
      <c r="H224" s="76"/>
      <c r="I224" s="77">
        <v>1</v>
      </c>
      <c r="J224" s="77"/>
      <c r="K224" s="77"/>
      <c r="L224" s="77"/>
      <c r="M224" s="35">
        <v>1</v>
      </c>
      <c r="N224" s="415">
        <f>I224*52</f>
        <v>52</v>
      </c>
      <c r="O224" s="416">
        <f t="shared" ref="O224:O230" si="96">M224*N224</f>
        <v>52</v>
      </c>
      <c r="P224" s="417">
        <f t="shared" si="94"/>
        <v>62.4</v>
      </c>
    </row>
    <row r="225" spans="2:16">
      <c r="B225" s="769"/>
      <c r="C225" s="771"/>
      <c r="D225" s="776"/>
      <c r="E225" s="773"/>
      <c r="F225" s="779"/>
      <c r="G225" s="180" t="s">
        <v>98</v>
      </c>
      <c r="H225" s="76"/>
      <c r="I225" s="77">
        <v>1</v>
      </c>
      <c r="J225" s="77"/>
      <c r="K225" s="77"/>
      <c r="L225" s="77"/>
      <c r="M225" s="35">
        <v>0.9</v>
      </c>
      <c r="N225" s="415">
        <f>I225*52</f>
        <v>52</v>
      </c>
      <c r="O225" s="416">
        <f t="shared" si="96"/>
        <v>46.800000000000004</v>
      </c>
      <c r="P225" s="417">
        <f t="shared" si="94"/>
        <v>56.160000000000004</v>
      </c>
    </row>
    <row r="226" spans="2:16">
      <c r="B226" s="769"/>
      <c r="C226" s="771"/>
      <c r="D226" s="776"/>
      <c r="E226" s="773"/>
      <c r="F226" s="779"/>
      <c r="G226" s="180" t="s">
        <v>96</v>
      </c>
      <c r="H226" s="76"/>
      <c r="I226" s="77"/>
      <c r="J226" s="77"/>
      <c r="K226" s="77">
        <v>1</v>
      </c>
      <c r="L226" s="77"/>
      <c r="M226" s="35">
        <v>50</v>
      </c>
      <c r="N226" s="415">
        <f>K226*4</f>
        <v>4</v>
      </c>
      <c r="O226" s="416">
        <f t="shared" si="96"/>
        <v>200</v>
      </c>
      <c r="P226" s="417">
        <f t="shared" si="94"/>
        <v>240</v>
      </c>
    </row>
    <row r="227" spans="2:16">
      <c r="B227" s="769"/>
      <c r="C227" s="771"/>
      <c r="D227" s="776"/>
      <c r="E227" s="773"/>
      <c r="F227" s="779"/>
      <c r="G227" s="180" t="s">
        <v>101</v>
      </c>
      <c r="H227" s="76"/>
      <c r="I227" s="77"/>
      <c r="J227" s="77">
        <v>1</v>
      </c>
      <c r="K227" s="77"/>
      <c r="L227" s="77"/>
      <c r="M227" s="35">
        <v>2</v>
      </c>
      <c r="N227" s="415">
        <v>52</v>
      </c>
      <c r="O227" s="416">
        <f t="shared" si="96"/>
        <v>104</v>
      </c>
      <c r="P227" s="417">
        <f t="shared" si="94"/>
        <v>124.8</v>
      </c>
    </row>
    <row r="228" spans="2:16">
      <c r="B228" s="769"/>
      <c r="C228" s="771"/>
      <c r="D228" s="776"/>
      <c r="E228" s="773"/>
      <c r="F228" s="779"/>
      <c r="G228" s="180" t="s">
        <v>133</v>
      </c>
      <c r="H228" s="76"/>
      <c r="I228" s="77"/>
      <c r="J228" s="77">
        <v>1</v>
      </c>
      <c r="K228" s="77"/>
      <c r="L228" s="77"/>
      <c r="M228" s="35">
        <v>5</v>
      </c>
      <c r="N228" s="415">
        <f t="shared" ref="N228:N229" si="97">J228*12</f>
        <v>12</v>
      </c>
      <c r="O228" s="416">
        <f t="shared" si="96"/>
        <v>60</v>
      </c>
      <c r="P228" s="417">
        <f t="shared" ref="P228:P230" si="98">O228*1.2</f>
        <v>72</v>
      </c>
    </row>
    <row r="229" spans="2:16" ht="25.5">
      <c r="B229" s="769"/>
      <c r="C229" s="771"/>
      <c r="D229" s="776"/>
      <c r="E229" s="773"/>
      <c r="F229" s="779"/>
      <c r="G229" s="180" t="s">
        <v>97</v>
      </c>
      <c r="H229" s="76"/>
      <c r="I229" s="77"/>
      <c r="J229" s="77">
        <v>1</v>
      </c>
      <c r="K229" s="77"/>
      <c r="L229" s="77"/>
      <c r="M229" s="35">
        <v>3</v>
      </c>
      <c r="N229" s="415">
        <f t="shared" si="97"/>
        <v>12</v>
      </c>
      <c r="O229" s="416">
        <f t="shared" si="96"/>
        <v>36</v>
      </c>
      <c r="P229" s="417">
        <f t="shared" si="98"/>
        <v>43.199999999999996</v>
      </c>
    </row>
    <row r="230" spans="2:16">
      <c r="B230" s="770"/>
      <c r="C230" s="772"/>
      <c r="D230" s="792"/>
      <c r="E230" s="791"/>
      <c r="F230" s="783"/>
      <c r="G230" s="180" t="s">
        <v>99</v>
      </c>
      <c r="H230" s="76"/>
      <c r="I230" s="77">
        <v>1</v>
      </c>
      <c r="J230" s="77"/>
      <c r="K230" s="77"/>
      <c r="L230" s="77"/>
      <c r="M230" s="35">
        <v>3</v>
      </c>
      <c r="N230" s="415">
        <f>I230*52</f>
        <v>52</v>
      </c>
      <c r="O230" s="416">
        <f t="shared" si="96"/>
        <v>156</v>
      </c>
      <c r="P230" s="417">
        <f t="shared" si="98"/>
        <v>187.2</v>
      </c>
    </row>
    <row r="231" spans="2:16" ht="13.5" thickBot="1">
      <c r="B231" s="193" t="s">
        <v>40</v>
      </c>
      <c r="C231" s="194"/>
      <c r="D231" s="195"/>
      <c r="E231" s="196"/>
      <c r="F231" s="197"/>
      <c r="G231" s="197"/>
      <c r="H231" s="198"/>
      <c r="I231" s="198"/>
      <c r="J231" s="199"/>
      <c r="K231" s="199"/>
      <c r="L231" s="199"/>
      <c r="M231" s="42"/>
      <c r="N231" s="436"/>
      <c r="O231" s="437">
        <f>SUM(O187:O230)</f>
        <v>27128.549079999993</v>
      </c>
      <c r="P231" s="438">
        <f>O231*1.2</f>
        <v>32554.258895999992</v>
      </c>
    </row>
    <row r="232" spans="2:16">
      <c r="B232" s="796" t="s">
        <v>202</v>
      </c>
      <c r="C232" s="798">
        <v>6665.68</v>
      </c>
      <c r="D232" s="200">
        <v>62.6</v>
      </c>
      <c r="E232" s="690" t="s">
        <v>71</v>
      </c>
      <c r="F232" s="201" t="s">
        <v>12</v>
      </c>
      <c r="G232" s="202" t="s">
        <v>81</v>
      </c>
      <c r="H232" s="102"/>
      <c r="I232" s="77">
        <v>3</v>
      </c>
      <c r="J232" s="77"/>
      <c r="K232" s="77"/>
      <c r="L232" s="77"/>
      <c r="M232" s="34">
        <v>1.49E-2</v>
      </c>
      <c r="N232" s="421">
        <f>D232*52*I232</f>
        <v>9765.6</v>
      </c>
      <c r="O232" s="422">
        <f t="shared" ref="O232" si="99">M232*N232</f>
        <v>145.50744</v>
      </c>
      <c r="P232" s="423">
        <f>O232*1.2</f>
        <v>174.60892799999999</v>
      </c>
    </row>
    <row r="233" spans="2:16">
      <c r="B233" s="796"/>
      <c r="C233" s="798"/>
      <c r="D233" s="694" t="s">
        <v>185</v>
      </c>
      <c r="E233" s="690"/>
      <c r="F233" s="697" t="s">
        <v>186</v>
      </c>
      <c r="G233" s="203" t="s">
        <v>139</v>
      </c>
      <c r="H233" s="76"/>
      <c r="I233" s="77">
        <v>1</v>
      </c>
      <c r="J233" s="77"/>
      <c r="K233" s="77"/>
      <c r="L233" s="77"/>
      <c r="M233" s="35">
        <v>0.7</v>
      </c>
      <c r="N233" s="415">
        <f>I233*52</f>
        <v>52</v>
      </c>
      <c r="O233" s="416">
        <f>M233*N233</f>
        <v>36.4</v>
      </c>
      <c r="P233" s="417">
        <f t="shared" ref="P233:P237" si="100">O233*1.2</f>
        <v>43.68</v>
      </c>
    </row>
    <row r="234" spans="2:16" ht="38.25">
      <c r="B234" s="796"/>
      <c r="C234" s="798"/>
      <c r="D234" s="695"/>
      <c r="E234" s="690"/>
      <c r="F234" s="698"/>
      <c r="G234" s="203" t="s">
        <v>100</v>
      </c>
      <c r="H234" s="76"/>
      <c r="I234" s="77"/>
      <c r="J234" s="77"/>
      <c r="K234" s="77"/>
      <c r="L234" s="77">
        <v>2</v>
      </c>
      <c r="M234" s="35">
        <v>5</v>
      </c>
      <c r="N234" s="415">
        <f>L234</f>
        <v>2</v>
      </c>
      <c r="O234" s="416">
        <f t="shared" ref="O234:O237" si="101">M234*N234</f>
        <v>10</v>
      </c>
      <c r="P234" s="417">
        <f t="shared" si="100"/>
        <v>12</v>
      </c>
    </row>
    <row r="235" spans="2:16">
      <c r="B235" s="796"/>
      <c r="C235" s="798"/>
      <c r="D235" s="695"/>
      <c r="E235" s="690"/>
      <c r="F235" s="698"/>
      <c r="G235" s="203" t="s">
        <v>98</v>
      </c>
      <c r="H235" s="76"/>
      <c r="I235" s="77">
        <v>1</v>
      </c>
      <c r="J235" s="77"/>
      <c r="K235" s="77"/>
      <c r="L235" s="77"/>
      <c r="M235" s="35">
        <v>0.9</v>
      </c>
      <c r="N235" s="415">
        <f>I235*52</f>
        <v>52</v>
      </c>
      <c r="O235" s="416">
        <f t="shared" si="101"/>
        <v>46.800000000000004</v>
      </c>
      <c r="P235" s="417">
        <f t="shared" si="100"/>
        <v>56.160000000000004</v>
      </c>
    </row>
    <row r="236" spans="2:16">
      <c r="B236" s="796"/>
      <c r="C236" s="798"/>
      <c r="D236" s="695"/>
      <c r="E236" s="690"/>
      <c r="F236" s="698"/>
      <c r="G236" s="203" t="s">
        <v>96</v>
      </c>
      <c r="H236" s="76"/>
      <c r="I236" s="77"/>
      <c r="J236" s="77"/>
      <c r="K236" s="77">
        <v>1</v>
      </c>
      <c r="L236" s="77"/>
      <c r="M236" s="35">
        <v>50</v>
      </c>
      <c r="N236" s="415">
        <f>K236*4</f>
        <v>4</v>
      </c>
      <c r="O236" s="416">
        <f t="shared" si="101"/>
        <v>200</v>
      </c>
      <c r="P236" s="417">
        <f t="shared" si="100"/>
        <v>240</v>
      </c>
    </row>
    <row r="237" spans="2:16" ht="13.5" thickBot="1">
      <c r="B237" s="796"/>
      <c r="C237" s="798"/>
      <c r="D237" s="696"/>
      <c r="E237" s="691"/>
      <c r="F237" s="699"/>
      <c r="G237" s="204" t="s">
        <v>133</v>
      </c>
      <c r="H237" s="79"/>
      <c r="I237" s="80"/>
      <c r="J237" s="80">
        <v>1</v>
      </c>
      <c r="K237" s="80"/>
      <c r="L237" s="80"/>
      <c r="M237" s="36">
        <v>5</v>
      </c>
      <c r="N237" s="418">
        <f>J237*12</f>
        <v>12</v>
      </c>
      <c r="O237" s="416">
        <f t="shared" si="101"/>
        <v>60</v>
      </c>
      <c r="P237" s="419">
        <f t="shared" si="100"/>
        <v>72</v>
      </c>
    </row>
    <row r="238" spans="2:16">
      <c r="B238" s="796"/>
      <c r="C238" s="798"/>
      <c r="D238" s="205">
        <v>286</v>
      </c>
      <c r="E238" s="690" t="s">
        <v>72</v>
      </c>
      <c r="F238" s="206" t="s">
        <v>130</v>
      </c>
      <c r="G238" s="203" t="s">
        <v>81</v>
      </c>
      <c r="H238" s="85"/>
      <c r="I238" s="86">
        <v>3</v>
      </c>
      <c r="J238" s="86"/>
      <c r="K238" s="86"/>
      <c r="L238" s="86"/>
      <c r="M238" s="34">
        <v>1.49E-2</v>
      </c>
      <c r="N238" s="420">
        <f>D238*52*I238</f>
        <v>44616</v>
      </c>
      <c r="O238" s="416">
        <f t="shared" ref="O238" si="102">M238*N238</f>
        <v>664.77840000000003</v>
      </c>
      <c r="P238" s="417">
        <f>O238*1.2</f>
        <v>797.73408000000006</v>
      </c>
    </row>
    <row r="239" spans="2:16">
      <c r="B239" s="796"/>
      <c r="C239" s="798"/>
      <c r="D239" s="694" t="s">
        <v>185</v>
      </c>
      <c r="E239" s="690"/>
      <c r="F239" s="697" t="s">
        <v>186</v>
      </c>
      <c r="G239" s="203" t="s">
        <v>139</v>
      </c>
      <c r="H239" s="76"/>
      <c r="I239" s="77">
        <v>1</v>
      </c>
      <c r="J239" s="77"/>
      <c r="K239" s="77"/>
      <c r="L239" s="77"/>
      <c r="M239" s="35">
        <v>0.7</v>
      </c>
      <c r="N239" s="415">
        <f>I239*52</f>
        <v>52</v>
      </c>
      <c r="O239" s="416">
        <f>M239*N239</f>
        <v>36.4</v>
      </c>
      <c r="P239" s="417">
        <f t="shared" ref="P239:P243" si="103">O239*1.2</f>
        <v>43.68</v>
      </c>
    </row>
    <row r="240" spans="2:16" ht="38.25">
      <c r="B240" s="796"/>
      <c r="C240" s="798"/>
      <c r="D240" s="695"/>
      <c r="E240" s="690"/>
      <c r="F240" s="698"/>
      <c r="G240" s="203" t="s">
        <v>100</v>
      </c>
      <c r="H240" s="76"/>
      <c r="I240" s="77"/>
      <c r="J240" s="77"/>
      <c r="K240" s="77"/>
      <c r="L240" s="77">
        <v>2</v>
      </c>
      <c r="M240" s="35">
        <v>5</v>
      </c>
      <c r="N240" s="415">
        <f>L240*1</f>
        <v>2</v>
      </c>
      <c r="O240" s="416">
        <f t="shared" ref="O240:O246" si="104">M240*N240</f>
        <v>10</v>
      </c>
      <c r="P240" s="417">
        <f t="shared" si="103"/>
        <v>12</v>
      </c>
    </row>
    <row r="241" spans="2:16">
      <c r="B241" s="796"/>
      <c r="C241" s="798"/>
      <c r="D241" s="695"/>
      <c r="E241" s="690"/>
      <c r="F241" s="698"/>
      <c r="G241" s="203" t="s">
        <v>98</v>
      </c>
      <c r="H241" s="76"/>
      <c r="I241" s="77">
        <v>1</v>
      </c>
      <c r="J241" s="77"/>
      <c r="K241" s="77"/>
      <c r="L241" s="77"/>
      <c r="M241" s="35">
        <v>0.9</v>
      </c>
      <c r="N241" s="415">
        <f>I241*52</f>
        <v>52</v>
      </c>
      <c r="O241" s="416">
        <f t="shared" si="104"/>
        <v>46.800000000000004</v>
      </c>
      <c r="P241" s="417">
        <f t="shared" si="103"/>
        <v>56.160000000000004</v>
      </c>
    </row>
    <row r="242" spans="2:16">
      <c r="B242" s="796"/>
      <c r="C242" s="798"/>
      <c r="D242" s="695"/>
      <c r="E242" s="690"/>
      <c r="F242" s="698"/>
      <c r="G242" s="203" t="s">
        <v>96</v>
      </c>
      <c r="H242" s="76"/>
      <c r="I242" s="77"/>
      <c r="J242" s="77"/>
      <c r="K242" s="77">
        <v>1</v>
      </c>
      <c r="L242" s="77"/>
      <c r="M242" s="35">
        <v>50</v>
      </c>
      <c r="N242" s="415">
        <f>K242*4</f>
        <v>4</v>
      </c>
      <c r="O242" s="416">
        <f t="shared" si="104"/>
        <v>200</v>
      </c>
      <c r="P242" s="417">
        <f t="shared" si="103"/>
        <v>240</v>
      </c>
    </row>
    <row r="243" spans="2:16">
      <c r="B243" s="796"/>
      <c r="C243" s="798"/>
      <c r="D243" s="695"/>
      <c r="E243" s="690"/>
      <c r="F243" s="698"/>
      <c r="G243" s="203" t="s">
        <v>101</v>
      </c>
      <c r="H243" s="76"/>
      <c r="I243" s="77"/>
      <c r="J243" s="77">
        <v>1</v>
      </c>
      <c r="K243" s="77"/>
      <c r="L243" s="77"/>
      <c r="M243" s="35">
        <v>2</v>
      </c>
      <c r="N243" s="415">
        <v>52</v>
      </c>
      <c r="O243" s="416">
        <f t="shared" si="104"/>
        <v>104</v>
      </c>
      <c r="P243" s="417">
        <f t="shared" si="103"/>
        <v>124.8</v>
      </c>
    </row>
    <row r="244" spans="2:16">
      <c r="B244" s="796"/>
      <c r="C244" s="798"/>
      <c r="D244" s="695"/>
      <c r="E244" s="690"/>
      <c r="F244" s="698"/>
      <c r="G244" s="203" t="s">
        <v>133</v>
      </c>
      <c r="H244" s="76"/>
      <c r="I244" s="77"/>
      <c r="J244" s="77">
        <v>1</v>
      </c>
      <c r="K244" s="77"/>
      <c r="L244" s="77"/>
      <c r="M244" s="35">
        <v>5</v>
      </c>
      <c r="N244" s="415">
        <f t="shared" ref="N244:N245" si="105">J244*12</f>
        <v>12</v>
      </c>
      <c r="O244" s="416">
        <f t="shared" si="104"/>
        <v>60</v>
      </c>
      <c r="P244" s="417">
        <f t="shared" ref="P244:P252" si="106">O244*1.2</f>
        <v>72</v>
      </c>
    </row>
    <row r="245" spans="2:16" ht="25.5">
      <c r="B245" s="796"/>
      <c r="C245" s="798"/>
      <c r="D245" s="695"/>
      <c r="E245" s="690"/>
      <c r="F245" s="698"/>
      <c r="G245" s="203" t="s">
        <v>97</v>
      </c>
      <c r="H245" s="76"/>
      <c r="I245" s="77"/>
      <c r="J245" s="77">
        <v>1</v>
      </c>
      <c r="K245" s="77"/>
      <c r="L245" s="77"/>
      <c r="M245" s="35">
        <v>3</v>
      </c>
      <c r="N245" s="415">
        <f t="shared" si="105"/>
        <v>12</v>
      </c>
      <c r="O245" s="416">
        <f t="shared" si="104"/>
        <v>36</v>
      </c>
      <c r="P245" s="417">
        <f t="shared" si="106"/>
        <v>43.199999999999996</v>
      </c>
    </row>
    <row r="246" spans="2:16" ht="13.5" thickBot="1">
      <c r="B246" s="796"/>
      <c r="C246" s="798"/>
      <c r="D246" s="696"/>
      <c r="E246" s="691"/>
      <c r="F246" s="699"/>
      <c r="G246" s="207" t="s">
        <v>99</v>
      </c>
      <c r="H246" s="89"/>
      <c r="I246" s="80">
        <v>1</v>
      </c>
      <c r="J246" s="80"/>
      <c r="K246" s="80"/>
      <c r="L246" s="80"/>
      <c r="M246" s="36">
        <v>3</v>
      </c>
      <c r="N246" s="418">
        <f>I246*52</f>
        <v>52</v>
      </c>
      <c r="O246" s="416">
        <f t="shared" si="104"/>
        <v>156</v>
      </c>
      <c r="P246" s="419">
        <f t="shared" si="106"/>
        <v>187.2</v>
      </c>
    </row>
    <row r="247" spans="2:16" ht="25.5">
      <c r="B247" s="796"/>
      <c r="C247" s="798"/>
      <c r="D247" s="208">
        <v>62.6</v>
      </c>
      <c r="E247" s="800" t="s">
        <v>73</v>
      </c>
      <c r="F247" s="209" t="s">
        <v>12</v>
      </c>
      <c r="G247" s="210" t="s">
        <v>124</v>
      </c>
      <c r="H247" s="82">
        <v>1</v>
      </c>
      <c r="I247" s="74"/>
      <c r="J247" s="74"/>
      <c r="K247" s="74"/>
      <c r="L247" s="74"/>
      <c r="M247" s="34">
        <v>1.6E-2</v>
      </c>
      <c r="N247" s="412">
        <f>D247*252*H247</f>
        <v>15775.2</v>
      </c>
      <c r="O247" s="413">
        <f t="shared" ref="O247" si="107">M247*N247</f>
        <v>252.40320000000003</v>
      </c>
      <c r="P247" s="414">
        <f t="shared" si="106"/>
        <v>302.88384000000002</v>
      </c>
    </row>
    <row r="248" spans="2:16" ht="38.25">
      <c r="B248" s="796"/>
      <c r="C248" s="798"/>
      <c r="D248" s="694" t="s">
        <v>185</v>
      </c>
      <c r="E248" s="695"/>
      <c r="F248" s="686" t="s">
        <v>186</v>
      </c>
      <c r="G248" s="203" t="s">
        <v>100</v>
      </c>
      <c r="H248" s="76"/>
      <c r="I248" s="77"/>
      <c r="J248" s="77"/>
      <c r="K248" s="77"/>
      <c r="L248" s="77">
        <v>2</v>
      </c>
      <c r="M248" s="35">
        <v>5</v>
      </c>
      <c r="N248" s="415">
        <f>L248*1</f>
        <v>2</v>
      </c>
      <c r="O248" s="416">
        <f>M248*N248</f>
        <v>10</v>
      </c>
      <c r="P248" s="417">
        <f t="shared" si="106"/>
        <v>12</v>
      </c>
    </row>
    <row r="249" spans="2:16">
      <c r="B249" s="796"/>
      <c r="C249" s="798"/>
      <c r="D249" s="695"/>
      <c r="E249" s="695"/>
      <c r="F249" s="687"/>
      <c r="G249" s="203" t="s">
        <v>98</v>
      </c>
      <c r="H249" s="76"/>
      <c r="I249" s="77">
        <v>1</v>
      </c>
      <c r="J249" s="77"/>
      <c r="K249" s="77"/>
      <c r="L249" s="77"/>
      <c r="M249" s="35">
        <v>0.9</v>
      </c>
      <c r="N249" s="415">
        <f>I249*52</f>
        <v>52</v>
      </c>
      <c r="O249" s="416">
        <f t="shared" ref="O249:O251" si="108">M249*N249</f>
        <v>46.800000000000004</v>
      </c>
      <c r="P249" s="417">
        <f t="shared" si="106"/>
        <v>56.160000000000004</v>
      </c>
    </row>
    <row r="250" spans="2:16">
      <c r="B250" s="796"/>
      <c r="C250" s="798"/>
      <c r="D250" s="695"/>
      <c r="E250" s="695"/>
      <c r="F250" s="687"/>
      <c r="G250" s="203" t="s">
        <v>96</v>
      </c>
      <c r="H250" s="76"/>
      <c r="I250" s="77"/>
      <c r="J250" s="77"/>
      <c r="K250" s="77">
        <v>1</v>
      </c>
      <c r="L250" s="77"/>
      <c r="M250" s="35">
        <v>50</v>
      </c>
      <c r="N250" s="415">
        <f>K250*4</f>
        <v>4</v>
      </c>
      <c r="O250" s="416">
        <f t="shared" si="108"/>
        <v>200</v>
      </c>
      <c r="P250" s="417">
        <f t="shared" si="106"/>
        <v>240</v>
      </c>
    </row>
    <row r="251" spans="2:16" ht="13.5" thickBot="1">
      <c r="B251" s="796"/>
      <c r="C251" s="798"/>
      <c r="D251" s="696"/>
      <c r="E251" s="696"/>
      <c r="F251" s="688"/>
      <c r="G251" s="204" t="s">
        <v>133</v>
      </c>
      <c r="H251" s="79"/>
      <c r="I251" s="80"/>
      <c r="J251" s="80">
        <v>1</v>
      </c>
      <c r="K251" s="80"/>
      <c r="L251" s="80"/>
      <c r="M251" s="36">
        <v>5</v>
      </c>
      <c r="N251" s="418">
        <f>J251*12</f>
        <v>12</v>
      </c>
      <c r="O251" s="416">
        <f t="shared" si="108"/>
        <v>60</v>
      </c>
      <c r="P251" s="419">
        <f t="shared" si="106"/>
        <v>72</v>
      </c>
    </row>
    <row r="252" spans="2:16">
      <c r="B252" s="796"/>
      <c r="C252" s="798"/>
      <c r="D252" s="208">
        <v>227</v>
      </c>
      <c r="E252" s="689" t="s">
        <v>74</v>
      </c>
      <c r="F252" s="692" t="s">
        <v>131</v>
      </c>
      <c r="G252" s="211" t="s">
        <v>82</v>
      </c>
      <c r="H252" s="73"/>
      <c r="I252" s="74">
        <v>1</v>
      </c>
      <c r="J252" s="74"/>
      <c r="K252" s="74"/>
      <c r="L252" s="74"/>
      <c r="M252" s="34">
        <v>1.7999999999999999E-2</v>
      </c>
      <c r="N252" s="412">
        <f>D252*52*I252</f>
        <v>11804</v>
      </c>
      <c r="O252" s="413">
        <f t="shared" ref="O252:O254" si="109">M252*N252</f>
        <v>212.47199999999998</v>
      </c>
      <c r="P252" s="414">
        <f t="shared" si="106"/>
        <v>254.96639999999996</v>
      </c>
    </row>
    <row r="253" spans="2:16" ht="13.5" thickBot="1">
      <c r="B253" s="796"/>
      <c r="C253" s="798"/>
      <c r="D253" s="208">
        <v>227</v>
      </c>
      <c r="E253" s="690"/>
      <c r="F253" s="693"/>
      <c r="G253" s="212" t="s">
        <v>191</v>
      </c>
      <c r="H253" s="95"/>
      <c r="I253" s="96"/>
      <c r="J253" s="96"/>
      <c r="K253" s="96"/>
      <c r="L253" s="86">
        <v>1</v>
      </c>
      <c r="M253" s="35">
        <v>0.25</v>
      </c>
      <c r="N253" s="420">
        <f>D253*L253</f>
        <v>227</v>
      </c>
      <c r="O253" s="416">
        <f t="shared" si="109"/>
        <v>56.75</v>
      </c>
      <c r="P253" s="417">
        <f>O253*1.2</f>
        <v>68.099999999999994</v>
      </c>
    </row>
    <row r="254" spans="2:16">
      <c r="B254" s="796"/>
      <c r="C254" s="798"/>
      <c r="D254" s="208">
        <v>129</v>
      </c>
      <c r="E254" s="690"/>
      <c r="F254" s="206" t="s">
        <v>130</v>
      </c>
      <c r="G254" s="203" t="s">
        <v>81</v>
      </c>
      <c r="H254" s="85"/>
      <c r="I254" s="86">
        <v>2</v>
      </c>
      <c r="J254" s="86"/>
      <c r="K254" s="86"/>
      <c r="L254" s="86"/>
      <c r="M254" s="34">
        <v>1.49E-2</v>
      </c>
      <c r="N254" s="420">
        <f>D254*52*I254</f>
        <v>13416</v>
      </c>
      <c r="O254" s="416">
        <f t="shared" si="109"/>
        <v>199.89840000000001</v>
      </c>
      <c r="P254" s="417">
        <f t="shared" ref="P254:P259" si="110">O254*1.2</f>
        <v>239.87808000000001</v>
      </c>
    </row>
    <row r="255" spans="2:16" ht="38.25">
      <c r="B255" s="796"/>
      <c r="C255" s="798"/>
      <c r="D255" s="694" t="s">
        <v>185</v>
      </c>
      <c r="E255" s="690"/>
      <c r="F255" s="697" t="s">
        <v>186</v>
      </c>
      <c r="G255" s="203" t="s">
        <v>100</v>
      </c>
      <c r="H255" s="76"/>
      <c r="I255" s="77"/>
      <c r="J255" s="77"/>
      <c r="K255" s="77"/>
      <c r="L255" s="77">
        <v>2</v>
      </c>
      <c r="M255" s="35">
        <v>5</v>
      </c>
      <c r="N255" s="415">
        <f>L255*1</f>
        <v>2</v>
      </c>
      <c r="O255" s="416">
        <f>M255*N255</f>
        <v>10</v>
      </c>
      <c r="P255" s="417">
        <f t="shared" si="110"/>
        <v>12</v>
      </c>
    </row>
    <row r="256" spans="2:16" ht="22.5" customHeight="1">
      <c r="B256" s="796"/>
      <c r="C256" s="798"/>
      <c r="D256" s="695"/>
      <c r="E256" s="690"/>
      <c r="F256" s="698"/>
      <c r="G256" s="203" t="s">
        <v>102</v>
      </c>
      <c r="H256" s="76"/>
      <c r="I256" s="77">
        <v>1</v>
      </c>
      <c r="J256" s="77"/>
      <c r="K256" s="77"/>
      <c r="L256" s="77"/>
      <c r="M256" s="35">
        <v>1</v>
      </c>
      <c r="N256" s="415">
        <f>I256*52</f>
        <v>52</v>
      </c>
      <c r="O256" s="416">
        <f t="shared" ref="O256:O262" si="111">M256*N256</f>
        <v>52</v>
      </c>
      <c r="P256" s="417">
        <f t="shared" si="110"/>
        <v>62.4</v>
      </c>
    </row>
    <row r="257" spans="2:16" ht="11.25" customHeight="1">
      <c r="B257" s="796"/>
      <c r="C257" s="798"/>
      <c r="D257" s="695"/>
      <c r="E257" s="690"/>
      <c r="F257" s="698"/>
      <c r="G257" s="203" t="s">
        <v>98</v>
      </c>
      <c r="H257" s="76"/>
      <c r="I257" s="77">
        <v>1</v>
      </c>
      <c r="J257" s="77"/>
      <c r="K257" s="77"/>
      <c r="L257" s="77"/>
      <c r="M257" s="35">
        <v>0.9</v>
      </c>
      <c r="N257" s="415">
        <f>I257*52</f>
        <v>52</v>
      </c>
      <c r="O257" s="416">
        <f t="shared" si="111"/>
        <v>46.800000000000004</v>
      </c>
      <c r="P257" s="417">
        <f t="shared" si="110"/>
        <v>56.160000000000004</v>
      </c>
    </row>
    <row r="258" spans="2:16">
      <c r="B258" s="796"/>
      <c r="C258" s="798"/>
      <c r="D258" s="695"/>
      <c r="E258" s="690"/>
      <c r="F258" s="698"/>
      <c r="G258" s="203" t="s">
        <v>96</v>
      </c>
      <c r="H258" s="76"/>
      <c r="I258" s="77"/>
      <c r="J258" s="77"/>
      <c r="K258" s="77">
        <v>1</v>
      </c>
      <c r="L258" s="77"/>
      <c r="M258" s="35">
        <v>50</v>
      </c>
      <c r="N258" s="415">
        <f>K258*4</f>
        <v>4</v>
      </c>
      <c r="O258" s="416">
        <f t="shared" si="111"/>
        <v>200</v>
      </c>
      <c r="P258" s="417">
        <f t="shared" si="110"/>
        <v>240</v>
      </c>
    </row>
    <row r="259" spans="2:16">
      <c r="B259" s="796"/>
      <c r="C259" s="798"/>
      <c r="D259" s="695"/>
      <c r="E259" s="690"/>
      <c r="F259" s="698"/>
      <c r="G259" s="203" t="s">
        <v>101</v>
      </c>
      <c r="H259" s="76"/>
      <c r="I259" s="77"/>
      <c r="J259" s="77">
        <v>1</v>
      </c>
      <c r="K259" s="77"/>
      <c r="L259" s="77"/>
      <c r="M259" s="35">
        <v>2</v>
      </c>
      <c r="N259" s="415">
        <v>52</v>
      </c>
      <c r="O259" s="416">
        <f t="shared" si="111"/>
        <v>104</v>
      </c>
      <c r="P259" s="417">
        <f t="shared" si="110"/>
        <v>124.8</v>
      </c>
    </row>
    <row r="260" spans="2:16">
      <c r="B260" s="796"/>
      <c r="C260" s="798"/>
      <c r="D260" s="695"/>
      <c r="E260" s="690"/>
      <c r="F260" s="698"/>
      <c r="G260" s="203" t="s">
        <v>133</v>
      </c>
      <c r="H260" s="76"/>
      <c r="I260" s="77"/>
      <c r="J260" s="77">
        <v>1</v>
      </c>
      <c r="K260" s="77"/>
      <c r="L260" s="77"/>
      <c r="M260" s="35">
        <v>5</v>
      </c>
      <c r="N260" s="415">
        <f t="shared" ref="N260:N261" si="112">J260*12</f>
        <v>12</v>
      </c>
      <c r="O260" s="416">
        <f t="shared" si="111"/>
        <v>60</v>
      </c>
      <c r="P260" s="417">
        <f t="shared" ref="P260:P268" si="113">O260*1.2</f>
        <v>72</v>
      </c>
    </row>
    <row r="261" spans="2:16" ht="25.5">
      <c r="B261" s="796"/>
      <c r="C261" s="798"/>
      <c r="D261" s="695"/>
      <c r="E261" s="690"/>
      <c r="F261" s="698"/>
      <c r="G261" s="203" t="s">
        <v>97</v>
      </c>
      <c r="H261" s="76"/>
      <c r="I261" s="77"/>
      <c r="J261" s="77">
        <v>1</v>
      </c>
      <c r="K261" s="77"/>
      <c r="L261" s="77"/>
      <c r="M261" s="35">
        <v>3</v>
      </c>
      <c r="N261" s="415">
        <f t="shared" si="112"/>
        <v>12</v>
      </c>
      <c r="O261" s="416">
        <f t="shared" si="111"/>
        <v>36</v>
      </c>
      <c r="P261" s="417">
        <f t="shared" si="113"/>
        <v>43.199999999999996</v>
      </c>
    </row>
    <row r="262" spans="2:16" ht="13.5" thickBot="1">
      <c r="B262" s="796"/>
      <c r="C262" s="798"/>
      <c r="D262" s="696"/>
      <c r="E262" s="691"/>
      <c r="F262" s="699"/>
      <c r="G262" s="207" t="s">
        <v>99</v>
      </c>
      <c r="H262" s="89"/>
      <c r="I262" s="80">
        <v>1</v>
      </c>
      <c r="J262" s="80"/>
      <c r="K262" s="80"/>
      <c r="L262" s="80"/>
      <c r="M262" s="36">
        <v>3</v>
      </c>
      <c r="N262" s="418">
        <f>I262*52</f>
        <v>52</v>
      </c>
      <c r="O262" s="504">
        <f t="shared" si="111"/>
        <v>156</v>
      </c>
      <c r="P262" s="419">
        <f t="shared" si="113"/>
        <v>187.2</v>
      </c>
    </row>
    <row r="263" spans="2:16">
      <c r="B263" s="796"/>
      <c r="C263" s="798"/>
      <c r="D263" s="205">
        <v>3749.2</v>
      </c>
      <c r="E263" s="690" t="s">
        <v>75</v>
      </c>
      <c r="F263" s="213" t="s">
        <v>130</v>
      </c>
      <c r="G263" s="214" t="s">
        <v>81</v>
      </c>
      <c r="H263" s="102">
        <v>1</v>
      </c>
      <c r="I263" s="77"/>
      <c r="J263" s="77"/>
      <c r="K263" s="77"/>
      <c r="L263" s="77"/>
      <c r="M263" s="34">
        <v>1.49E-2</v>
      </c>
      <c r="N263" s="421">
        <f>D263*252*H263</f>
        <v>944798.39999999991</v>
      </c>
      <c r="O263" s="422">
        <f t="shared" ref="O263" si="114">M263*N263</f>
        <v>14077.496159999999</v>
      </c>
      <c r="P263" s="423">
        <f t="shared" si="113"/>
        <v>16892.995391999997</v>
      </c>
    </row>
    <row r="264" spans="2:16" ht="38.25">
      <c r="B264" s="796"/>
      <c r="C264" s="798"/>
      <c r="D264" s="695" t="s">
        <v>185</v>
      </c>
      <c r="E264" s="690"/>
      <c r="F264" s="697" t="s">
        <v>186</v>
      </c>
      <c r="G264" s="203" t="s">
        <v>100</v>
      </c>
      <c r="H264" s="76"/>
      <c r="I264" s="77"/>
      <c r="J264" s="77"/>
      <c r="K264" s="77"/>
      <c r="L264" s="77">
        <v>2</v>
      </c>
      <c r="M264" s="35">
        <v>5</v>
      </c>
      <c r="N264" s="415">
        <f>L264*1</f>
        <v>2</v>
      </c>
      <c r="O264" s="416">
        <f>M264*N264</f>
        <v>10</v>
      </c>
      <c r="P264" s="417">
        <f t="shared" si="113"/>
        <v>12</v>
      </c>
    </row>
    <row r="265" spans="2:16" ht="25.5" customHeight="1">
      <c r="B265" s="796"/>
      <c r="C265" s="798"/>
      <c r="D265" s="695"/>
      <c r="E265" s="690"/>
      <c r="F265" s="698"/>
      <c r="G265" s="203" t="s">
        <v>102</v>
      </c>
      <c r="H265" s="76"/>
      <c r="I265" s="77">
        <v>1</v>
      </c>
      <c r="J265" s="77"/>
      <c r="K265" s="77"/>
      <c r="L265" s="77"/>
      <c r="M265" s="35">
        <v>1</v>
      </c>
      <c r="N265" s="415">
        <f>I265*52</f>
        <v>52</v>
      </c>
      <c r="O265" s="416">
        <f t="shared" ref="O265:O271" si="115">M265*N265</f>
        <v>52</v>
      </c>
      <c r="P265" s="417">
        <f t="shared" si="113"/>
        <v>62.4</v>
      </c>
    </row>
    <row r="266" spans="2:16">
      <c r="B266" s="796"/>
      <c r="C266" s="798"/>
      <c r="D266" s="695"/>
      <c r="E266" s="690"/>
      <c r="F266" s="698"/>
      <c r="G266" s="203" t="s">
        <v>98</v>
      </c>
      <c r="H266" s="76"/>
      <c r="I266" s="77">
        <v>1</v>
      </c>
      <c r="J266" s="77"/>
      <c r="K266" s="77"/>
      <c r="L266" s="77"/>
      <c r="M266" s="35">
        <v>0.9</v>
      </c>
      <c r="N266" s="415">
        <f>I266*52</f>
        <v>52</v>
      </c>
      <c r="O266" s="416">
        <f t="shared" si="115"/>
        <v>46.800000000000004</v>
      </c>
      <c r="P266" s="417">
        <f t="shared" si="113"/>
        <v>56.160000000000004</v>
      </c>
    </row>
    <row r="267" spans="2:16">
      <c r="B267" s="796"/>
      <c r="C267" s="798"/>
      <c r="D267" s="695"/>
      <c r="E267" s="690"/>
      <c r="F267" s="698"/>
      <c r="G267" s="203" t="s">
        <v>96</v>
      </c>
      <c r="H267" s="76"/>
      <c r="I267" s="77"/>
      <c r="J267" s="77"/>
      <c r="K267" s="77">
        <v>1</v>
      </c>
      <c r="L267" s="77"/>
      <c r="M267" s="35">
        <v>50</v>
      </c>
      <c r="N267" s="415">
        <f>K267*4</f>
        <v>4</v>
      </c>
      <c r="O267" s="416">
        <f t="shared" si="115"/>
        <v>200</v>
      </c>
      <c r="P267" s="417">
        <f t="shared" si="113"/>
        <v>240</v>
      </c>
    </row>
    <row r="268" spans="2:16">
      <c r="B268" s="796"/>
      <c r="C268" s="798"/>
      <c r="D268" s="695"/>
      <c r="E268" s="690"/>
      <c r="F268" s="698"/>
      <c r="G268" s="203" t="s">
        <v>101</v>
      </c>
      <c r="H268" s="76"/>
      <c r="I268" s="77"/>
      <c r="J268" s="77">
        <v>1</v>
      </c>
      <c r="K268" s="77"/>
      <c r="L268" s="77"/>
      <c r="M268" s="35">
        <v>2</v>
      </c>
      <c r="N268" s="415">
        <v>52</v>
      </c>
      <c r="O268" s="416">
        <f t="shared" si="115"/>
        <v>104</v>
      </c>
      <c r="P268" s="417">
        <f t="shared" si="113"/>
        <v>124.8</v>
      </c>
    </row>
    <row r="269" spans="2:16">
      <c r="B269" s="796"/>
      <c r="C269" s="798"/>
      <c r="D269" s="695"/>
      <c r="E269" s="690"/>
      <c r="F269" s="698"/>
      <c r="G269" s="203" t="s">
        <v>133</v>
      </c>
      <c r="H269" s="76"/>
      <c r="I269" s="77"/>
      <c r="J269" s="77">
        <v>1</v>
      </c>
      <c r="K269" s="77"/>
      <c r="L269" s="77"/>
      <c r="M269" s="35">
        <v>5</v>
      </c>
      <c r="N269" s="415">
        <f t="shared" ref="N269:N270" si="116">J269*12</f>
        <v>12</v>
      </c>
      <c r="O269" s="416">
        <f t="shared" si="115"/>
        <v>60</v>
      </c>
      <c r="P269" s="417">
        <f t="shared" ref="P269:P271" si="117">O269*1.2</f>
        <v>72</v>
      </c>
    </row>
    <row r="270" spans="2:16" ht="25.5">
      <c r="B270" s="796"/>
      <c r="C270" s="798"/>
      <c r="D270" s="695"/>
      <c r="E270" s="690"/>
      <c r="F270" s="698"/>
      <c r="G270" s="203" t="s">
        <v>97</v>
      </c>
      <c r="H270" s="76"/>
      <c r="I270" s="77"/>
      <c r="J270" s="77">
        <v>1</v>
      </c>
      <c r="K270" s="77"/>
      <c r="L270" s="77"/>
      <c r="M270" s="35">
        <v>3</v>
      </c>
      <c r="N270" s="415">
        <f t="shared" si="116"/>
        <v>12</v>
      </c>
      <c r="O270" s="416">
        <f t="shared" si="115"/>
        <v>36</v>
      </c>
      <c r="P270" s="417">
        <f t="shared" si="117"/>
        <v>43.199999999999996</v>
      </c>
    </row>
    <row r="271" spans="2:16">
      <c r="B271" s="797"/>
      <c r="C271" s="799"/>
      <c r="D271" s="794"/>
      <c r="E271" s="793"/>
      <c r="F271" s="795"/>
      <c r="G271" s="203" t="s">
        <v>99</v>
      </c>
      <c r="H271" s="76"/>
      <c r="I271" s="77">
        <v>1</v>
      </c>
      <c r="J271" s="77"/>
      <c r="K271" s="77"/>
      <c r="L271" s="77"/>
      <c r="M271" s="35">
        <v>3</v>
      </c>
      <c r="N271" s="415">
        <f>I271*52</f>
        <v>52</v>
      </c>
      <c r="O271" s="416">
        <f t="shared" si="115"/>
        <v>156</v>
      </c>
      <c r="P271" s="417">
        <f t="shared" si="117"/>
        <v>187.2</v>
      </c>
    </row>
    <row r="272" spans="2:16" ht="13.5" thickBot="1">
      <c r="B272" s="215" t="s">
        <v>40</v>
      </c>
      <c r="C272" s="216"/>
      <c r="D272" s="217"/>
      <c r="E272" s="218"/>
      <c r="F272" s="219"/>
      <c r="G272" s="219"/>
      <c r="H272" s="220"/>
      <c r="I272" s="220"/>
      <c r="J272" s="221"/>
      <c r="K272" s="221"/>
      <c r="L272" s="221"/>
      <c r="M272" s="43"/>
      <c r="N272" s="439"/>
      <c r="O272" s="440">
        <f>SUM(O232:O271)</f>
        <v>18258.105599999999</v>
      </c>
      <c r="P272" s="441">
        <f>O272*1.2</f>
        <v>21909.726719999999</v>
      </c>
    </row>
    <row r="273" spans="2:16" ht="12.75" customHeight="1">
      <c r="B273" s="557" t="s">
        <v>205</v>
      </c>
      <c r="C273" s="560">
        <v>2437.12</v>
      </c>
      <c r="D273" s="222">
        <v>179.8</v>
      </c>
      <c r="E273" s="563" t="s">
        <v>72</v>
      </c>
      <c r="F273" s="566" t="s">
        <v>12</v>
      </c>
      <c r="G273" s="223" t="s">
        <v>80</v>
      </c>
      <c r="H273" s="73"/>
      <c r="I273" s="74">
        <v>3</v>
      </c>
      <c r="J273" s="74"/>
      <c r="K273" s="74"/>
      <c r="L273" s="74"/>
      <c r="M273" s="34">
        <v>1.4500000000000001E-2</v>
      </c>
      <c r="N273" s="412">
        <f>D273*52*I273</f>
        <v>28048.800000000003</v>
      </c>
      <c r="O273" s="413">
        <f t="shared" ref="O273:O282" si="118">M273*N273</f>
        <v>406.70760000000007</v>
      </c>
      <c r="P273" s="414">
        <f t="shared" ref="P273:P279" si="119">O273*1.2</f>
        <v>488.04912000000007</v>
      </c>
    </row>
    <row r="274" spans="2:16" ht="26.25" customHeight="1">
      <c r="B274" s="558"/>
      <c r="C274" s="561"/>
      <c r="D274" s="224">
        <v>179.8</v>
      </c>
      <c r="E274" s="564"/>
      <c r="F274" s="567"/>
      <c r="G274" s="225" t="s">
        <v>88</v>
      </c>
      <c r="H274" s="76"/>
      <c r="I274" s="86"/>
      <c r="J274" s="86"/>
      <c r="K274" s="86"/>
      <c r="L274" s="86">
        <v>1</v>
      </c>
      <c r="M274" s="35">
        <v>2.1</v>
      </c>
      <c r="N274" s="420">
        <f>D274*L274</f>
        <v>179.8</v>
      </c>
      <c r="O274" s="416">
        <f t="shared" si="118"/>
        <v>377.58000000000004</v>
      </c>
      <c r="P274" s="417">
        <f t="shared" si="119"/>
        <v>453.09600000000006</v>
      </c>
    </row>
    <row r="275" spans="2:16" ht="15" customHeight="1">
      <c r="B275" s="558"/>
      <c r="C275" s="561"/>
      <c r="D275" s="568" t="s">
        <v>185</v>
      </c>
      <c r="E275" s="564"/>
      <c r="F275" s="571" t="s">
        <v>186</v>
      </c>
      <c r="G275" s="226" t="s">
        <v>139</v>
      </c>
      <c r="H275" s="76"/>
      <c r="I275" s="77">
        <v>1</v>
      </c>
      <c r="J275" s="77"/>
      <c r="K275" s="77"/>
      <c r="L275" s="77"/>
      <c r="M275" s="35">
        <v>0.7</v>
      </c>
      <c r="N275" s="415">
        <f>I275*52</f>
        <v>52</v>
      </c>
      <c r="O275" s="416">
        <f t="shared" si="118"/>
        <v>36.4</v>
      </c>
      <c r="P275" s="417">
        <f t="shared" si="119"/>
        <v>43.68</v>
      </c>
    </row>
    <row r="276" spans="2:16" ht="38.25">
      <c r="B276" s="558"/>
      <c r="C276" s="561"/>
      <c r="D276" s="569"/>
      <c r="E276" s="564"/>
      <c r="F276" s="572"/>
      <c r="G276" s="226" t="s">
        <v>100</v>
      </c>
      <c r="H276" s="76"/>
      <c r="I276" s="77"/>
      <c r="J276" s="77"/>
      <c r="K276" s="77"/>
      <c r="L276" s="77">
        <v>2</v>
      </c>
      <c r="M276" s="35">
        <v>5</v>
      </c>
      <c r="N276" s="415">
        <f>L276*1</f>
        <v>2</v>
      </c>
      <c r="O276" s="416">
        <f t="shared" si="118"/>
        <v>10</v>
      </c>
      <c r="P276" s="417">
        <f t="shared" si="119"/>
        <v>12</v>
      </c>
    </row>
    <row r="277" spans="2:16" ht="15" customHeight="1">
      <c r="B277" s="558"/>
      <c r="C277" s="561"/>
      <c r="D277" s="569"/>
      <c r="E277" s="564"/>
      <c r="F277" s="572"/>
      <c r="G277" s="226" t="s">
        <v>98</v>
      </c>
      <c r="H277" s="76"/>
      <c r="I277" s="77">
        <v>1</v>
      </c>
      <c r="J277" s="77"/>
      <c r="K277" s="77"/>
      <c r="L277" s="77"/>
      <c r="M277" s="35">
        <v>0.9</v>
      </c>
      <c r="N277" s="415">
        <f>I277*52</f>
        <v>52</v>
      </c>
      <c r="O277" s="416">
        <f t="shared" si="118"/>
        <v>46.800000000000004</v>
      </c>
      <c r="P277" s="417">
        <f t="shared" si="119"/>
        <v>56.160000000000004</v>
      </c>
    </row>
    <row r="278" spans="2:16" ht="15" customHeight="1">
      <c r="B278" s="558"/>
      <c r="C278" s="561"/>
      <c r="D278" s="569"/>
      <c r="E278" s="564"/>
      <c r="F278" s="572"/>
      <c r="G278" s="226" t="s">
        <v>96</v>
      </c>
      <c r="H278" s="76"/>
      <c r="I278" s="77"/>
      <c r="J278" s="77"/>
      <c r="K278" s="77">
        <v>1</v>
      </c>
      <c r="L278" s="77"/>
      <c r="M278" s="35">
        <v>50</v>
      </c>
      <c r="N278" s="415">
        <f>K278*4</f>
        <v>4</v>
      </c>
      <c r="O278" s="416">
        <f t="shared" si="118"/>
        <v>200</v>
      </c>
      <c r="P278" s="417">
        <f t="shared" si="119"/>
        <v>240</v>
      </c>
    </row>
    <row r="279" spans="2:16" ht="15" customHeight="1">
      <c r="B279" s="558"/>
      <c r="C279" s="561"/>
      <c r="D279" s="569"/>
      <c r="E279" s="564"/>
      <c r="F279" s="572"/>
      <c r="G279" s="226" t="s">
        <v>101</v>
      </c>
      <c r="H279" s="76"/>
      <c r="I279" s="77"/>
      <c r="J279" s="77">
        <v>1</v>
      </c>
      <c r="K279" s="77"/>
      <c r="L279" s="77"/>
      <c r="M279" s="35">
        <v>2</v>
      </c>
      <c r="N279" s="415">
        <v>52</v>
      </c>
      <c r="O279" s="416">
        <f t="shared" si="118"/>
        <v>104</v>
      </c>
      <c r="P279" s="417">
        <f t="shared" si="119"/>
        <v>124.8</v>
      </c>
    </row>
    <row r="280" spans="2:16" ht="15" customHeight="1">
      <c r="B280" s="558"/>
      <c r="C280" s="561"/>
      <c r="D280" s="569"/>
      <c r="E280" s="564"/>
      <c r="F280" s="572"/>
      <c r="G280" s="226" t="s">
        <v>133</v>
      </c>
      <c r="H280" s="76"/>
      <c r="I280" s="77"/>
      <c r="J280" s="77">
        <v>1</v>
      </c>
      <c r="K280" s="77"/>
      <c r="L280" s="77"/>
      <c r="M280" s="35">
        <v>5</v>
      </c>
      <c r="N280" s="415">
        <f t="shared" ref="N280:N281" si="120">J280*12</f>
        <v>12</v>
      </c>
      <c r="O280" s="416">
        <f t="shared" si="118"/>
        <v>60</v>
      </c>
      <c r="P280" s="417">
        <f t="shared" ref="P280:P282" si="121">O280*1.2</f>
        <v>72</v>
      </c>
    </row>
    <row r="281" spans="2:16" ht="25.5">
      <c r="B281" s="558"/>
      <c r="C281" s="561"/>
      <c r="D281" s="569"/>
      <c r="E281" s="564"/>
      <c r="F281" s="572"/>
      <c r="G281" s="226" t="s">
        <v>97</v>
      </c>
      <c r="H281" s="76"/>
      <c r="I281" s="77"/>
      <c r="J281" s="77">
        <v>1</v>
      </c>
      <c r="K281" s="77"/>
      <c r="L281" s="77"/>
      <c r="M281" s="35">
        <v>3</v>
      </c>
      <c r="N281" s="415">
        <f t="shared" si="120"/>
        <v>12</v>
      </c>
      <c r="O281" s="416">
        <f t="shared" si="118"/>
        <v>36</v>
      </c>
      <c r="P281" s="417">
        <f t="shared" si="121"/>
        <v>43.199999999999996</v>
      </c>
    </row>
    <row r="282" spans="2:16" ht="15.75" customHeight="1" thickBot="1">
      <c r="B282" s="558"/>
      <c r="C282" s="561"/>
      <c r="D282" s="570"/>
      <c r="E282" s="565"/>
      <c r="F282" s="573"/>
      <c r="G282" s="227" t="s">
        <v>99</v>
      </c>
      <c r="H282" s="89"/>
      <c r="I282" s="80">
        <v>1</v>
      </c>
      <c r="J282" s="80"/>
      <c r="K282" s="80"/>
      <c r="L282" s="80"/>
      <c r="M282" s="36">
        <v>3</v>
      </c>
      <c r="N282" s="418">
        <f>I282*52</f>
        <v>52</v>
      </c>
      <c r="O282" s="416">
        <f t="shared" si="118"/>
        <v>156</v>
      </c>
      <c r="P282" s="419">
        <f t="shared" si="121"/>
        <v>187.2</v>
      </c>
    </row>
    <row r="283" spans="2:16" ht="15.75" customHeight="1">
      <c r="B283" s="558"/>
      <c r="C283" s="561"/>
      <c r="D283" s="222">
        <v>85.6</v>
      </c>
      <c r="E283" s="584" t="s">
        <v>207</v>
      </c>
      <c r="F283" s="228" t="s">
        <v>12</v>
      </c>
      <c r="G283" s="229" t="s">
        <v>80</v>
      </c>
      <c r="H283" s="73"/>
      <c r="I283" s="74">
        <v>2</v>
      </c>
      <c r="J283" s="74"/>
      <c r="K283" s="74"/>
      <c r="L283" s="74"/>
      <c r="M283" s="34">
        <v>1.4500000000000001E-2</v>
      </c>
      <c r="N283" s="412">
        <f>D283*52*I283</f>
        <v>8902.4</v>
      </c>
      <c r="O283" s="413">
        <f t="shared" ref="O283:O287" si="122">M283*N283</f>
        <v>129.0848</v>
      </c>
      <c r="P283" s="414">
        <f t="shared" ref="P283:P292" si="123">O283*1.2</f>
        <v>154.90176</v>
      </c>
    </row>
    <row r="284" spans="2:16" ht="15.75" customHeight="1">
      <c r="B284" s="558"/>
      <c r="C284" s="561"/>
      <c r="D284" s="585" t="s">
        <v>185</v>
      </c>
      <c r="E284" s="569"/>
      <c r="F284" s="571" t="s">
        <v>186</v>
      </c>
      <c r="G284" s="226" t="s">
        <v>98</v>
      </c>
      <c r="H284" s="76"/>
      <c r="I284" s="77">
        <v>1</v>
      </c>
      <c r="J284" s="77"/>
      <c r="K284" s="77"/>
      <c r="L284" s="77"/>
      <c r="M284" s="35">
        <v>0.9</v>
      </c>
      <c r="N284" s="415">
        <f>I284*52</f>
        <v>52</v>
      </c>
      <c r="O284" s="416">
        <f>M284*N284</f>
        <v>46.800000000000004</v>
      </c>
      <c r="P284" s="417">
        <f t="shared" si="123"/>
        <v>56.160000000000004</v>
      </c>
    </row>
    <row r="285" spans="2:16" ht="15.75" customHeight="1">
      <c r="B285" s="558"/>
      <c r="C285" s="561"/>
      <c r="D285" s="585"/>
      <c r="E285" s="569"/>
      <c r="F285" s="572"/>
      <c r="G285" s="226" t="s">
        <v>96</v>
      </c>
      <c r="H285" s="76"/>
      <c r="I285" s="77"/>
      <c r="J285" s="77"/>
      <c r="K285" s="77">
        <v>1</v>
      </c>
      <c r="L285" s="77"/>
      <c r="M285" s="35">
        <v>50</v>
      </c>
      <c r="N285" s="415">
        <f>K285*4</f>
        <v>4</v>
      </c>
      <c r="O285" s="416">
        <f t="shared" ref="O285:O286" si="124">M285*N285</f>
        <v>200</v>
      </c>
      <c r="P285" s="417">
        <f t="shared" si="123"/>
        <v>240</v>
      </c>
    </row>
    <row r="286" spans="2:16" ht="15.75" customHeight="1" thickBot="1">
      <c r="B286" s="558"/>
      <c r="C286" s="561"/>
      <c r="D286" s="586"/>
      <c r="E286" s="570"/>
      <c r="F286" s="573"/>
      <c r="G286" s="227" t="s">
        <v>133</v>
      </c>
      <c r="H286" s="89"/>
      <c r="I286" s="80"/>
      <c r="J286" s="80">
        <v>1</v>
      </c>
      <c r="K286" s="80"/>
      <c r="L286" s="80"/>
      <c r="M286" s="36">
        <v>5</v>
      </c>
      <c r="N286" s="418">
        <f>J286*12</f>
        <v>12</v>
      </c>
      <c r="O286" s="416">
        <f t="shared" si="124"/>
        <v>60</v>
      </c>
      <c r="P286" s="419">
        <f t="shared" si="123"/>
        <v>72</v>
      </c>
    </row>
    <row r="287" spans="2:16" ht="16.5" customHeight="1">
      <c r="B287" s="558"/>
      <c r="C287" s="561"/>
      <c r="D287" s="222">
        <v>737.2</v>
      </c>
      <c r="E287" s="569" t="s">
        <v>75</v>
      </c>
      <c r="F287" s="228" t="s">
        <v>130</v>
      </c>
      <c r="G287" s="230" t="s">
        <v>80</v>
      </c>
      <c r="H287" s="73">
        <v>1</v>
      </c>
      <c r="I287" s="74"/>
      <c r="J287" s="74"/>
      <c r="K287" s="74"/>
      <c r="L287" s="74"/>
      <c r="M287" s="34">
        <v>1.4500000000000001E-2</v>
      </c>
      <c r="N287" s="412">
        <f>D287*252*H287</f>
        <v>185774.40000000002</v>
      </c>
      <c r="O287" s="413">
        <f t="shared" si="122"/>
        <v>2693.7288000000003</v>
      </c>
      <c r="P287" s="414">
        <f t="shared" si="123"/>
        <v>3232.4745600000001</v>
      </c>
    </row>
    <row r="288" spans="2:16" ht="38.25">
      <c r="B288" s="558"/>
      <c r="C288" s="561"/>
      <c r="D288" s="569" t="s">
        <v>185</v>
      </c>
      <c r="E288" s="569"/>
      <c r="F288" s="572" t="s">
        <v>186</v>
      </c>
      <c r="G288" s="231" t="s">
        <v>100</v>
      </c>
      <c r="H288" s="102"/>
      <c r="I288" s="77"/>
      <c r="J288" s="77"/>
      <c r="K288" s="77"/>
      <c r="L288" s="77">
        <v>2</v>
      </c>
      <c r="M288" s="37">
        <v>5</v>
      </c>
      <c r="N288" s="442">
        <f>L288*1</f>
        <v>2</v>
      </c>
      <c r="O288" s="422">
        <f>M288*N288</f>
        <v>10</v>
      </c>
      <c r="P288" s="423">
        <f t="shared" si="123"/>
        <v>12</v>
      </c>
    </row>
    <row r="289" spans="2:16" ht="27" customHeight="1">
      <c r="B289" s="558"/>
      <c r="C289" s="561"/>
      <c r="D289" s="569"/>
      <c r="E289" s="569"/>
      <c r="F289" s="572"/>
      <c r="G289" s="226" t="s">
        <v>102</v>
      </c>
      <c r="H289" s="76"/>
      <c r="I289" s="77">
        <v>1</v>
      </c>
      <c r="J289" s="77"/>
      <c r="K289" s="77"/>
      <c r="L289" s="77"/>
      <c r="M289" s="35">
        <v>1</v>
      </c>
      <c r="N289" s="415">
        <f>I289*52</f>
        <v>52</v>
      </c>
      <c r="O289" s="422">
        <f t="shared" ref="O289:O295" si="125">M289*N289</f>
        <v>52</v>
      </c>
      <c r="P289" s="417">
        <f t="shared" si="123"/>
        <v>62.4</v>
      </c>
    </row>
    <row r="290" spans="2:16" ht="16.5" customHeight="1">
      <c r="B290" s="558"/>
      <c r="C290" s="561"/>
      <c r="D290" s="569"/>
      <c r="E290" s="569"/>
      <c r="F290" s="572"/>
      <c r="G290" s="226" t="s">
        <v>98</v>
      </c>
      <c r="H290" s="76"/>
      <c r="I290" s="77">
        <v>1</v>
      </c>
      <c r="J290" s="77"/>
      <c r="K290" s="77"/>
      <c r="L290" s="77"/>
      <c r="M290" s="35">
        <v>0.9</v>
      </c>
      <c r="N290" s="415">
        <f>I290*52</f>
        <v>52</v>
      </c>
      <c r="O290" s="422">
        <f t="shared" si="125"/>
        <v>46.800000000000004</v>
      </c>
      <c r="P290" s="417">
        <f t="shared" si="123"/>
        <v>56.160000000000004</v>
      </c>
    </row>
    <row r="291" spans="2:16" ht="16.5" customHeight="1">
      <c r="B291" s="558"/>
      <c r="C291" s="561"/>
      <c r="D291" s="569"/>
      <c r="E291" s="569"/>
      <c r="F291" s="572"/>
      <c r="G291" s="226" t="s">
        <v>96</v>
      </c>
      <c r="H291" s="76"/>
      <c r="I291" s="77"/>
      <c r="J291" s="77"/>
      <c r="K291" s="77">
        <v>1</v>
      </c>
      <c r="L291" s="77"/>
      <c r="M291" s="35">
        <v>50</v>
      </c>
      <c r="N291" s="415">
        <f>K291*4</f>
        <v>4</v>
      </c>
      <c r="O291" s="422">
        <f t="shared" si="125"/>
        <v>200</v>
      </c>
      <c r="P291" s="417">
        <f t="shared" si="123"/>
        <v>240</v>
      </c>
    </row>
    <row r="292" spans="2:16" ht="16.5" customHeight="1">
      <c r="B292" s="558"/>
      <c r="C292" s="561"/>
      <c r="D292" s="569"/>
      <c r="E292" s="569"/>
      <c r="F292" s="572"/>
      <c r="G292" s="226" t="s">
        <v>101</v>
      </c>
      <c r="H292" s="76"/>
      <c r="I292" s="77"/>
      <c r="J292" s="77">
        <v>1</v>
      </c>
      <c r="K292" s="77"/>
      <c r="L292" s="77"/>
      <c r="M292" s="35">
        <v>2</v>
      </c>
      <c r="N292" s="415">
        <v>52</v>
      </c>
      <c r="O292" s="422">
        <f t="shared" si="125"/>
        <v>104</v>
      </c>
      <c r="P292" s="417">
        <f t="shared" si="123"/>
        <v>124.8</v>
      </c>
    </row>
    <row r="293" spans="2:16" ht="16.5" customHeight="1">
      <c r="B293" s="558"/>
      <c r="C293" s="561"/>
      <c r="D293" s="569"/>
      <c r="E293" s="569"/>
      <c r="F293" s="572"/>
      <c r="G293" s="226" t="s">
        <v>133</v>
      </c>
      <c r="H293" s="76"/>
      <c r="I293" s="77"/>
      <c r="J293" s="77">
        <v>1</v>
      </c>
      <c r="K293" s="77"/>
      <c r="L293" s="77"/>
      <c r="M293" s="35">
        <v>5</v>
      </c>
      <c r="N293" s="415">
        <f t="shared" ref="N293:N294" si="126">J293*12</f>
        <v>12</v>
      </c>
      <c r="O293" s="422">
        <f t="shared" si="125"/>
        <v>60</v>
      </c>
      <c r="P293" s="417">
        <f t="shared" ref="P293:P302" si="127">O293*1.2</f>
        <v>72</v>
      </c>
    </row>
    <row r="294" spans="2:16" ht="25.5">
      <c r="B294" s="558"/>
      <c r="C294" s="561"/>
      <c r="D294" s="569"/>
      <c r="E294" s="569"/>
      <c r="F294" s="572"/>
      <c r="G294" s="226" t="s">
        <v>97</v>
      </c>
      <c r="H294" s="76"/>
      <c r="I294" s="77"/>
      <c r="J294" s="77">
        <v>1</v>
      </c>
      <c r="K294" s="77"/>
      <c r="L294" s="77"/>
      <c r="M294" s="35">
        <v>3</v>
      </c>
      <c r="N294" s="415">
        <f t="shared" si="126"/>
        <v>12</v>
      </c>
      <c r="O294" s="422">
        <f t="shared" si="125"/>
        <v>36</v>
      </c>
      <c r="P294" s="417">
        <f t="shared" si="127"/>
        <v>43.199999999999996</v>
      </c>
    </row>
    <row r="295" spans="2:16" ht="16.5" customHeight="1" thickBot="1">
      <c r="B295" s="559"/>
      <c r="C295" s="562"/>
      <c r="D295" s="574"/>
      <c r="E295" s="574"/>
      <c r="F295" s="575"/>
      <c r="G295" s="232" t="s">
        <v>99</v>
      </c>
      <c r="H295" s="233"/>
      <c r="I295" s="234">
        <v>1</v>
      </c>
      <c r="J295" s="234"/>
      <c r="K295" s="234"/>
      <c r="L295" s="234"/>
      <c r="M295" s="44">
        <v>3</v>
      </c>
      <c r="N295" s="443">
        <f>I295*52</f>
        <v>52</v>
      </c>
      <c r="O295" s="505">
        <f t="shared" si="125"/>
        <v>156</v>
      </c>
      <c r="P295" s="444">
        <f t="shared" si="127"/>
        <v>187.2</v>
      </c>
    </row>
    <row r="296" spans="2:16" ht="16.5" customHeight="1" thickTop="1">
      <c r="B296" s="557" t="s">
        <v>204</v>
      </c>
      <c r="C296" s="560">
        <v>1578.76</v>
      </c>
      <c r="D296" s="222">
        <v>180</v>
      </c>
      <c r="E296" s="563" t="s">
        <v>72</v>
      </c>
      <c r="F296" s="566" t="s">
        <v>12</v>
      </c>
      <c r="G296" s="223" t="s">
        <v>80</v>
      </c>
      <c r="H296" s="73"/>
      <c r="I296" s="74">
        <v>3</v>
      </c>
      <c r="J296" s="74"/>
      <c r="K296" s="74"/>
      <c r="L296" s="74"/>
      <c r="M296" s="34">
        <v>1.4500000000000001E-2</v>
      </c>
      <c r="N296" s="412">
        <f>D296*52*I296</f>
        <v>28080</v>
      </c>
      <c r="O296" s="422">
        <f t="shared" ref="O296:O297" si="128">M296*N296</f>
        <v>407.16</v>
      </c>
      <c r="P296" s="414">
        <f t="shared" si="127"/>
        <v>488.59199999999998</v>
      </c>
    </row>
    <row r="297" spans="2:16" ht="25.5">
      <c r="B297" s="558"/>
      <c r="C297" s="561"/>
      <c r="D297" s="224">
        <v>180</v>
      </c>
      <c r="E297" s="564"/>
      <c r="F297" s="567"/>
      <c r="G297" s="225" t="s">
        <v>88</v>
      </c>
      <c r="H297" s="76"/>
      <c r="I297" s="86"/>
      <c r="J297" s="86"/>
      <c r="K297" s="86"/>
      <c r="L297" s="86">
        <v>1</v>
      </c>
      <c r="M297" s="35">
        <v>2.1</v>
      </c>
      <c r="N297" s="420">
        <f>D297*L297</f>
        <v>180</v>
      </c>
      <c r="O297" s="416">
        <f t="shared" si="128"/>
        <v>378</v>
      </c>
      <c r="P297" s="417">
        <f t="shared" si="127"/>
        <v>453.59999999999997</v>
      </c>
    </row>
    <row r="298" spans="2:16" ht="16.5" customHeight="1">
      <c r="B298" s="558"/>
      <c r="C298" s="561"/>
      <c r="D298" s="568" t="s">
        <v>185</v>
      </c>
      <c r="E298" s="564"/>
      <c r="F298" s="571" t="s">
        <v>186</v>
      </c>
      <c r="G298" s="226" t="s">
        <v>139</v>
      </c>
      <c r="H298" s="76"/>
      <c r="I298" s="77">
        <v>1</v>
      </c>
      <c r="J298" s="77"/>
      <c r="K298" s="77"/>
      <c r="L298" s="77"/>
      <c r="M298" s="35">
        <v>0.7</v>
      </c>
      <c r="N298" s="415">
        <f>I298*52</f>
        <v>52</v>
      </c>
      <c r="O298" s="416">
        <f>M298*N298</f>
        <v>36.4</v>
      </c>
      <c r="P298" s="417">
        <f t="shared" si="127"/>
        <v>43.68</v>
      </c>
    </row>
    <row r="299" spans="2:16" ht="38.25">
      <c r="B299" s="558"/>
      <c r="C299" s="561"/>
      <c r="D299" s="569"/>
      <c r="E299" s="564"/>
      <c r="F299" s="572"/>
      <c r="G299" s="226" t="s">
        <v>100</v>
      </c>
      <c r="H299" s="76"/>
      <c r="I299" s="77"/>
      <c r="J299" s="77"/>
      <c r="K299" s="77"/>
      <c r="L299" s="77">
        <v>2</v>
      </c>
      <c r="M299" s="35">
        <v>5</v>
      </c>
      <c r="N299" s="415">
        <f>L299*1</f>
        <v>2</v>
      </c>
      <c r="O299" s="416">
        <f t="shared" ref="O299:O305" si="129">M299*N299</f>
        <v>10</v>
      </c>
      <c r="P299" s="417">
        <f t="shared" si="127"/>
        <v>12</v>
      </c>
    </row>
    <row r="300" spans="2:16" ht="16.5" customHeight="1">
      <c r="B300" s="558"/>
      <c r="C300" s="561"/>
      <c r="D300" s="569"/>
      <c r="E300" s="564"/>
      <c r="F300" s="572"/>
      <c r="G300" s="226" t="s">
        <v>98</v>
      </c>
      <c r="H300" s="76"/>
      <c r="I300" s="77">
        <v>1</v>
      </c>
      <c r="J300" s="77"/>
      <c r="K300" s="77"/>
      <c r="L300" s="77"/>
      <c r="M300" s="35">
        <v>0.9</v>
      </c>
      <c r="N300" s="415">
        <f>I300*52</f>
        <v>52</v>
      </c>
      <c r="O300" s="416">
        <f t="shared" si="129"/>
        <v>46.800000000000004</v>
      </c>
      <c r="P300" s="417">
        <f t="shared" si="127"/>
        <v>56.160000000000004</v>
      </c>
    </row>
    <row r="301" spans="2:16" ht="16.5" customHeight="1">
      <c r="B301" s="558"/>
      <c r="C301" s="561"/>
      <c r="D301" s="569"/>
      <c r="E301" s="564"/>
      <c r="F301" s="572"/>
      <c r="G301" s="226" t="s">
        <v>96</v>
      </c>
      <c r="H301" s="76"/>
      <c r="I301" s="77"/>
      <c r="J301" s="77"/>
      <c r="K301" s="77">
        <v>1</v>
      </c>
      <c r="L301" s="77"/>
      <c r="M301" s="35">
        <v>50</v>
      </c>
      <c r="N301" s="415">
        <f>K301*4</f>
        <v>4</v>
      </c>
      <c r="O301" s="416">
        <f t="shared" si="129"/>
        <v>200</v>
      </c>
      <c r="P301" s="417">
        <f t="shared" si="127"/>
        <v>240</v>
      </c>
    </row>
    <row r="302" spans="2:16" ht="16.5" customHeight="1">
      <c r="B302" s="558"/>
      <c r="C302" s="561"/>
      <c r="D302" s="569"/>
      <c r="E302" s="564"/>
      <c r="F302" s="572"/>
      <c r="G302" s="226" t="s">
        <v>101</v>
      </c>
      <c r="H302" s="76"/>
      <c r="I302" s="77"/>
      <c r="J302" s="77">
        <v>1</v>
      </c>
      <c r="K302" s="77"/>
      <c r="L302" s="77"/>
      <c r="M302" s="35">
        <v>2</v>
      </c>
      <c r="N302" s="415">
        <v>52</v>
      </c>
      <c r="O302" s="416">
        <f t="shared" si="129"/>
        <v>104</v>
      </c>
      <c r="P302" s="417">
        <f t="shared" si="127"/>
        <v>124.8</v>
      </c>
    </row>
    <row r="303" spans="2:16" ht="16.5" customHeight="1">
      <c r="B303" s="558"/>
      <c r="C303" s="561"/>
      <c r="D303" s="569"/>
      <c r="E303" s="564"/>
      <c r="F303" s="572"/>
      <c r="G303" s="226" t="s">
        <v>133</v>
      </c>
      <c r="H303" s="76"/>
      <c r="I303" s="77"/>
      <c r="J303" s="77">
        <v>1</v>
      </c>
      <c r="K303" s="77"/>
      <c r="L303" s="77"/>
      <c r="M303" s="35">
        <v>5</v>
      </c>
      <c r="N303" s="415">
        <f t="shared" ref="N303:N304" si="130">J303*12</f>
        <v>12</v>
      </c>
      <c r="O303" s="416">
        <f t="shared" si="129"/>
        <v>60</v>
      </c>
      <c r="P303" s="417">
        <f t="shared" ref="P303:P317" si="131">O303*1.2</f>
        <v>72</v>
      </c>
    </row>
    <row r="304" spans="2:16" ht="25.5">
      <c r="B304" s="558"/>
      <c r="C304" s="561"/>
      <c r="D304" s="569"/>
      <c r="E304" s="564"/>
      <c r="F304" s="572"/>
      <c r="G304" s="226" t="s">
        <v>97</v>
      </c>
      <c r="H304" s="76"/>
      <c r="I304" s="77"/>
      <c r="J304" s="77">
        <v>1</v>
      </c>
      <c r="K304" s="77"/>
      <c r="L304" s="77"/>
      <c r="M304" s="35">
        <v>3</v>
      </c>
      <c r="N304" s="415">
        <f t="shared" si="130"/>
        <v>12</v>
      </c>
      <c r="O304" s="416">
        <f t="shared" si="129"/>
        <v>36</v>
      </c>
      <c r="P304" s="417">
        <f t="shared" si="131"/>
        <v>43.199999999999996</v>
      </c>
    </row>
    <row r="305" spans="2:16" ht="16.5" customHeight="1" thickBot="1">
      <c r="B305" s="558"/>
      <c r="C305" s="561"/>
      <c r="D305" s="570"/>
      <c r="E305" s="565"/>
      <c r="F305" s="573"/>
      <c r="G305" s="227" t="s">
        <v>99</v>
      </c>
      <c r="H305" s="89"/>
      <c r="I305" s="80">
        <v>1</v>
      </c>
      <c r="J305" s="80"/>
      <c r="K305" s="80"/>
      <c r="L305" s="80"/>
      <c r="M305" s="36">
        <v>3</v>
      </c>
      <c r="N305" s="418">
        <f>I305*52</f>
        <v>52</v>
      </c>
      <c r="O305" s="416">
        <f t="shared" si="129"/>
        <v>156</v>
      </c>
      <c r="P305" s="419">
        <f t="shared" si="131"/>
        <v>187.2</v>
      </c>
    </row>
    <row r="306" spans="2:16" ht="16.5" customHeight="1">
      <c r="B306" s="558"/>
      <c r="C306" s="561"/>
      <c r="D306" s="222">
        <v>85.6</v>
      </c>
      <c r="E306" s="584" t="s">
        <v>77</v>
      </c>
      <c r="F306" s="228" t="s">
        <v>12</v>
      </c>
      <c r="G306" s="229" t="s">
        <v>80</v>
      </c>
      <c r="H306" s="73"/>
      <c r="I306" s="74">
        <v>2</v>
      </c>
      <c r="J306" s="74"/>
      <c r="K306" s="74"/>
      <c r="L306" s="74"/>
      <c r="M306" s="34">
        <v>1.4500000000000001E-2</v>
      </c>
      <c r="N306" s="412">
        <f>D306*52*I306</f>
        <v>8902.4</v>
      </c>
      <c r="O306" s="413">
        <f t="shared" ref="O306" si="132">M306*N306</f>
        <v>129.0848</v>
      </c>
      <c r="P306" s="414">
        <f t="shared" si="131"/>
        <v>154.90176</v>
      </c>
    </row>
    <row r="307" spans="2:16" ht="16.5" customHeight="1">
      <c r="B307" s="558"/>
      <c r="C307" s="561"/>
      <c r="D307" s="585" t="s">
        <v>185</v>
      </c>
      <c r="E307" s="569"/>
      <c r="F307" s="571" t="s">
        <v>186</v>
      </c>
      <c r="G307" s="226" t="s">
        <v>98</v>
      </c>
      <c r="H307" s="76"/>
      <c r="I307" s="77">
        <v>1</v>
      </c>
      <c r="J307" s="77"/>
      <c r="K307" s="77"/>
      <c r="L307" s="77"/>
      <c r="M307" s="35">
        <v>0.9</v>
      </c>
      <c r="N307" s="415">
        <f>I307*52</f>
        <v>52</v>
      </c>
      <c r="O307" s="416">
        <f>M307*N307</f>
        <v>46.800000000000004</v>
      </c>
      <c r="P307" s="417">
        <f t="shared" si="131"/>
        <v>56.160000000000004</v>
      </c>
    </row>
    <row r="308" spans="2:16" ht="16.5" customHeight="1">
      <c r="B308" s="558"/>
      <c r="C308" s="561"/>
      <c r="D308" s="585"/>
      <c r="E308" s="569"/>
      <c r="F308" s="572"/>
      <c r="G308" s="226" t="s">
        <v>96</v>
      </c>
      <c r="H308" s="76"/>
      <c r="I308" s="77"/>
      <c r="J308" s="77"/>
      <c r="K308" s="77">
        <v>1</v>
      </c>
      <c r="L308" s="77"/>
      <c r="M308" s="35">
        <v>50</v>
      </c>
      <c r="N308" s="415">
        <f>K308*4</f>
        <v>4</v>
      </c>
      <c r="O308" s="416">
        <f t="shared" ref="O308:O309" si="133">M308*N308</f>
        <v>200</v>
      </c>
      <c r="P308" s="417">
        <f t="shared" si="131"/>
        <v>240</v>
      </c>
    </row>
    <row r="309" spans="2:16" ht="16.5" customHeight="1" thickBot="1">
      <c r="B309" s="558"/>
      <c r="C309" s="561"/>
      <c r="D309" s="586"/>
      <c r="E309" s="570"/>
      <c r="F309" s="573"/>
      <c r="G309" s="227" t="s">
        <v>133</v>
      </c>
      <c r="H309" s="89"/>
      <c r="I309" s="80"/>
      <c r="J309" s="80">
        <v>1</v>
      </c>
      <c r="K309" s="80"/>
      <c r="L309" s="80"/>
      <c r="M309" s="36">
        <v>5</v>
      </c>
      <c r="N309" s="418">
        <f>J309*12</f>
        <v>12</v>
      </c>
      <c r="O309" s="416">
        <f t="shared" si="133"/>
        <v>60</v>
      </c>
      <c r="P309" s="419">
        <f t="shared" si="131"/>
        <v>72</v>
      </c>
    </row>
    <row r="310" spans="2:16" ht="16.5" customHeight="1" thickBot="1">
      <c r="B310" s="558"/>
      <c r="C310" s="561"/>
      <c r="D310" s="222">
        <v>422</v>
      </c>
      <c r="E310" s="569" t="s">
        <v>75</v>
      </c>
      <c r="F310" s="228" t="s">
        <v>130</v>
      </c>
      <c r="G310" s="230" t="s">
        <v>80</v>
      </c>
      <c r="H310" s="73">
        <v>1</v>
      </c>
      <c r="I310" s="74"/>
      <c r="J310" s="74"/>
      <c r="K310" s="74"/>
      <c r="L310" s="74"/>
      <c r="M310" s="34">
        <v>1.4500000000000001E-2</v>
      </c>
      <c r="N310" s="412">
        <f>D310*252*H310</f>
        <v>106344</v>
      </c>
      <c r="O310" s="413">
        <f t="shared" ref="O310:O312" si="134">M310*N310</f>
        <v>1541.9880000000001</v>
      </c>
      <c r="P310" s="414">
        <f t="shared" si="131"/>
        <v>1850.3856000000001</v>
      </c>
    </row>
    <row r="311" spans="2:16" ht="16.5" customHeight="1">
      <c r="B311" s="558"/>
      <c r="C311" s="561"/>
      <c r="D311" s="235">
        <v>300</v>
      </c>
      <c r="E311" s="569"/>
      <c r="F311" s="587" t="s">
        <v>131</v>
      </c>
      <c r="G311" s="236" t="s">
        <v>82</v>
      </c>
      <c r="H311" s="76"/>
      <c r="I311" s="86">
        <v>2</v>
      </c>
      <c r="J311" s="86"/>
      <c r="K311" s="86"/>
      <c r="L311" s="86"/>
      <c r="M311" s="34">
        <v>1.7999999999999999E-2</v>
      </c>
      <c r="N311" s="420">
        <f>D311*52*I311</f>
        <v>31200</v>
      </c>
      <c r="O311" s="416">
        <f t="shared" si="134"/>
        <v>561.59999999999991</v>
      </c>
      <c r="P311" s="417">
        <f t="shared" si="131"/>
        <v>673.91999999999985</v>
      </c>
    </row>
    <row r="312" spans="2:16" ht="16.5" customHeight="1">
      <c r="B312" s="558"/>
      <c r="C312" s="561"/>
      <c r="D312" s="235">
        <v>300</v>
      </c>
      <c r="E312" s="569"/>
      <c r="F312" s="587"/>
      <c r="G312" s="236" t="s">
        <v>191</v>
      </c>
      <c r="H312" s="76"/>
      <c r="I312" s="86"/>
      <c r="J312" s="86"/>
      <c r="K312" s="86"/>
      <c r="L312" s="86">
        <v>1</v>
      </c>
      <c r="M312" s="35">
        <v>0.25</v>
      </c>
      <c r="N312" s="420">
        <f>D312*L312</f>
        <v>300</v>
      </c>
      <c r="O312" s="416">
        <f t="shared" si="134"/>
        <v>75</v>
      </c>
      <c r="P312" s="417">
        <f>O312*1.2</f>
        <v>90</v>
      </c>
    </row>
    <row r="313" spans="2:16" ht="38.25">
      <c r="B313" s="558"/>
      <c r="C313" s="561"/>
      <c r="D313" s="569" t="s">
        <v>185</v>
      </c>
      <c r="E313" s="569"/>
      <c r="F313" s="572" t="s">
        <v>186</v>
      </c>
      <c r="G313" s="231" t="s">
        <v>100</v>
      </c>
      <c r="H313" s="102"/>
      <c r="I313" s="77"/>
      <c r="J313" s="77"/>
      <c r="K313" s="77"/>
      <c r="L313" s="77">
        <v>2</v>
      </c>
      <c r="M313" s="37">
        <v>5</v>
      </c>
      <c r="N313" s="442">
        <f>L313*1</f>
        <v>2</v>
      </c>
      <c r="O313" s="422">
        <f>M313*N313</f>
        <v>10</v>
      </c>
      <c r="P313" s="423">
        <f t="shared" si="131"/>
        <v>12</v>
      </c>
    </row>
    <row r="314" spans="2:16" ht="26.25" customHeight="1">
      <c r="B314" s="558"/>
      <c r="C314" s="561"/>
      <c r="D314" s="569"/>
      <c r="E314" s="569"/>
      <c r="F314" s="572"/>
      <c r="G314" s="226" t="s">
        <v>102</v>
      </c>
      <c r="H314" s="76"/>
      <c r="I314" s="77">
        <v>1</v>
      </c>
      <c r="J314" s="77"/>
      <c r="K314" s="77"/>
      <c r="L314" s="77"/>
      <c r="M314" s="35">
        <v>1</v>
      </c>
      <c r="N314" s="415">
        <f>I314*52</f>
        <v>52</v>
      </c>
      <c r="O314" s="422">
        <f t="shared" ref="O314:O320" si="135">M314*N314</f>
        <v>52</v>
      </c>
      <c r="P314" s="417">
        <f t="shared" si="131"/>
        <v>62.4</v>
      </c>
    </row>
    <row r="315" spans="2:16" ht="16.5" customHeight="1">
      <c r="B315" s="558"/>
      <c r="C315" s="561"/>
      <c r="D315" s="569"/>
      <c r="E315" s="569"/>
      <c r="F315" s="572"/>
      <c r="G315" s="226" t="s">
        <v>98</v>
      </c>
      <c r="H315" s="76"/>
      <c r="I315" s="77">
        <v>1</v>
      </c>
      <c r="J315" s="77"/>
      <c r="K315" s="77"/>
      <c r="L315" s="77"/>
      <c r="M315" s="35">
        <v>0.9</v>
      </c>
      <c r="N315" s="415">
        <f>I315*52</f>
        <v>52</v>
      </c>
      <c r="O315" s="422">
        <f t="shared" si="135"/>
        <v>46.800000000000004</v>
      </c>
      <c r="P315" s="417">
        <f t="shared" si="131"/>
        <v>56.160000000000004</v>
      </c>
    </row>
    <row r="316" spans="2:16" ht="16.5" customHeight="1">
      <c r="B316" s="558"/>
      <c r="C316" s="561"/>
      <c r="D316" s="569"/>
      <c r="E316" s="569"/>
      <c r="F316" s="572"/>
      <c r="G316" s="226" t="s">
        <v>96</v>
      </c>
      <c r="H316" s="76"/>
      <c r="I316" s="77"/>
      <c r="J316" s="77"/>
      <c r="K316" s="77">
        <v>1</v>
      </c>
      <c r="L316" s="77"/>
      <c r="M316" s="35">
        <v>50</v>
      </c>
      <c r="N316" s="415">
        <f>K316*4</f>
        <v>4</v>
      </c>
      <c r="O316" s="422">
        <f t="shared" si="135"/>
        <v>200</v>
      </c>
      <c r="P316" s="417">
        <f t="shared" si="131"/>
        <v>240</v>
      </c>
    </row>
    <row r="317" spans="2:16" ht="16.5" customHeight="1">
      <c r="B317" s="558"/>
      <c r="C317" s="561"/>
      <c r="D317" s="569"/>
      <c r="E317" s="569"/>
      <c r="F317" s="572"/>
      <c r="G317" s="226" t="s">
        <v>101</v>
      </c>
      <c r="H317" s="76"/>
      <c r="I317" s="77"/>
      <c r="J317" s="77">
        <v>1</v>
      </c>
      <c r="K317" s="77"/>
      <c r="L317" s="77"/>
      <c r="M317" s="35">
        <v>2</v>
      </c>
      <c r="N317" s="415">
        <v>52</v>
      </c>
      <c r="O317" s="422">
        <f t="shared" si="135"/>
        <v>104</v>
      </c>
      <c r="P317" s="417">
        <f t="shared" si="131"/>
        <v>124.8</v>
      </c>
    </row>
    <row r="318" spans="2:16" ht="16.5" customHeight="1">
      <c r="B318" s="558"/>
      <c r="C318" s="561"/>
      <c r="D318" s="569"/>
      <c r="E318" s="569"/>
      <c r="F318" s="572"/>
      <c r="G318" s="226" t="s">
        <v>133</v>
      </c>
      <c r="H318" s="76"/>
      <c r="I318" s="77"/>
      <c r="J318" s="77">
        <v>1</v>
      </c>
      <c r="K318" s="77"/>
      <c r="L318" s="77"/>
      <c r="M318" s="35">
        <v>5</v>
      </c>
      <c r="N318" s="415">
        <f t="shared" ref="N318:N319" si="136">J318*12</f>
        <v>12</v>
      </c>
      <c r="O318" s="422">
        <f t="shared" si="135"/>
        <v>60</v>
      </c>
      <c r="P318" s="417">
        <f t="shared" ref="P318:P327" si="137">O318*1.2</f>
        <v>72</v>
      </c>
    </row>
    <row r="319" spans="2:16" ht="25.5">
      <c r="B319" s="558"/>
      <c r="C319" s="561"/>
      <c r="D319" s="569"/>
      <c r="E319" s="569"/>
      <c r="F319" s="572"/>
      <c r="G319" s="226" t="s">
        <v>97</v>
      </c>
      <c r="H319" s="76"/>
      <c r="I319" s="77"/>
      <c r="J319" s="77">
        <v>1</v>
      </c>
      <c r="K319" s="77"/>
      <c r="L319" s="77"/>
      <c r="M319" s="35">
        <v>3</v>
      </c>
      <c r="N319" s="415">
        <f t="shared" si="136"/>
        <v>12</v>
      </c>
      <c r="O319" s="422">
        <f t="shared" si="135"/>
        <v>36</v>
      </c>
      <c r="P319" s="417">
        <f t="shared" si="137"/>
        <v>43.199999999999996</v>
      </c>
    </row>
    <row r="320" spans="2:16" ht="16.5" customHeight="1" thickBot="1">
      <c r="B320" s="559"/>
      <c r="C320" s="562"/>
      <c r="D320" s="574"/>
      <c r="E320" s="574"/>
      <c r="F320" s="575"/>
      <c r="G320" s="232" t="s">
        <v>99</v>
      </c>
      <c r="H320" s="233"/>
      <c r="I320" s="234">
        <v>1</v>
      </c>
      <c r="J320" s="234"/>
      <c r="K320" s="234"/>
      <c r="L320" s="234"/>
      <c r="M320" s="44">
        <v>3</v>
      </c>
      <c r="N320" s="443">
        <f>I320*52</f>
        <v>52</v>
      </c>
      <c r="O320" s="505">
        <f t="shared" si="135"/>
        <v>156</v>
      </c>
      <c r="P320" s="444">
        <f t="shared" si="137"/>
        <v>187.2</v>
      </c>
    </row>
    <row r="321" spans="2:16" ht="16.5" customHeight="1" thickTop="1">
      <c r="B321" s="557" t="s">
        <v>203</v>
      </c>
      <c r="C321" s="560">
        <v>1578.95</v>
      </c>
      <c r="D321" s="222">
        <v>173</v>
      </c>
      <c r="E321" s="563" t="s">
        <v>72</v>
      </c>
      <c r="F321" s="566" t="s">
        <v>12</v>
      </c>
      <c r="G321" s="223" t="s">
        <v>80</v>
      </c>
      <c r="H321" s="73"/>
      <c r="I321" s="74">
        <v>3</v>
      </c>
      <c r="J321" s="74"/>
      <c r="K321" s="74"/>
      <c r="L321" s="74"/>
      <c r="M321" s="34">
        <v>1.4500000000000001E-2</v>
      </c>
      <c r="N321" s="412">
        <f>D321*52*I321</f>
        <v>26988</v>
      </c>
      <c r="O321" s="422">
        <f t="shared" ref="O321:O322" si="138">M321*N321</f>
        <v>391.32600000000002</v>
      </c>
      <c r="P321" s="414">
        <f t="shared" si="137"/>
        <v>469.59120000000001</v>
      </c>
    </row>
    <row r="322" spans="2:16" ht="25.5">
      <c r="B322" s="558"/>
      <c r="C322" s="561"/>
      <c r="D322" s="224">
        <v>173</v>
      </c>
      <c r="E322" s="564"/>
      <c r="F322" s="567"/>
      <c r="G322" s="225" t="s">
        <v>88</v>
      </c>
      <c r="H322" s="76"/>
      <c r="I322" s="86"/>
      <c r="J322" s="86"/>
      <c r="K322" s="86"/>
      <c r="L322" s="86">
        <v>1</v>
      </c>
      <c r="M322" s="35">
        <v>2.1</v>
      </c>
      <c r="N322" s="420">
        <f>D322*L322</f>
        <v>173</v>
      </c>
      <c r="O322" s="416">
        <f t="shared" si="138"/>
        <v>363.3</v>
      </c>
      <c r="P322" s="417">
        <f t="shared" si="137"/>
        <v>435.96</v>
      </c>
    </row>
    <row r="323" spans="2:16" ht="16.5" customHeight="1">
      <c r="B323" s="558"/>
      <c r="C323" s="561"/>
      <c r="D323" s="568" t="s">
        <v>185</v>
      </c>
      <c r="E323" s="564"/>
      <c r="F323" s="571" t="s">
        <v>186</v>
      </c>
      <c r="G323" s="226" t="s">
        <v>139</v>
      </c>
      <c r="H323" s="76"/>
      <c r="I323" s="77">
        <v>1</v>
      </c>
      <c r="J323" s="77"/>
      <c r="K323" s="77"/>
      <c r="L323" s="77"/>
      <c r="M323" s="35">
        <v>0.7</v>
      </c>
      <c r="N323" s="415">
        <f>I323*52</f>
        <v>52</v>
      </c>
      <c r="O323" s="416">
        <f>M323*N323</f>
        <v>36.4</v>
      </c>
      <c r="P323" s="417">
        <f t="shared" si="137"/>
        <v>43.68</v>
      </c>
    </row>
    <row r="324" spans="2:16" ht="38.25">
      <c r="B324" s="558"/>
      <c r="C324" s="561"/>
      <c r="D324" s="569"/>
      <c r="E324" s="564"/>
      <c r="F324" s="572"/>
      <c r="G324" s="226" t="s">
        <v>100</v>
      </c>
      <c r="H324" s="76"/>
      <c r="I324" s="77"/>
      <c r="J324" s="77"/>
      <c r="K324" s="77"/>
      <c r="L324" s="77">
        <v>2</v>
      </c>
      <c r="M324" s="35">
        <v>5</v>
      </c>
      <c r="N324" s="415">
        <f>L324*1</f>
        <v>2</v>
      </c>
      <c r="O324" s="416">
        <f t="shared" ref="O324:O330" si="139">M324*N324</f>
        <v>10</v>
      </c>
      <c r="P324" s="417">
        <f t="shared" si="137"/>
        <v>12</v>
      </c>
    </row>
    <row r="325" spans="2:16" ht="16.5" customHeight="1">
      <c r="B325" s="558"/>
      <c r="C325" s="561"/>
      <c r="D325" s="569"/>
      <c r="E325" s="564"/>
      <c r="F325" s="572"/>
      <c r="G325" s="226" t="s">
        <v>98</v>
      </c>
      <c r="H325" s="76"/>
      <c r="I325" s="77">
        <v>1</v>
      </c>
      <c r="J325" s="77"/>
      <c r="K325" s="77"/>
      <c r="L325" s="77"/>
      <c r="M325" s="35">
        <v>0.9</v>
      </c>
      <c r="N325" s="415">
        <f>I325*52</f>
        <v>52</v>
      </c>
      <c r="O325" s="416">
        <f t="shared" si="139"/>
        <v>46.800000000000004</v>
      </c>
      <c r="P325" s="417">
        <f t="shared" si="137"/>
        <v>56.160000000000004</v>
      </c>
    </row>
    <row r="326" spans="2:16" ht="16.5" customHeight="1">
      <c r="B326" s="558"/>
      <c r="C326" s="561"/>
      <c r="D326" s="569"/>
      <c r="E326" s="564"/>
      <c r="F326" s="572"/>
      <c r="G326" s="226" t="s">
        <v>96</v>
      </c>
      <c r="H326" s="76"/>
      <c r="I326" s="77"/>
      <c r="J326" s="77"/>
      <c r="K326" s="77">
        <v>1</v>
      </c>
      <c r="L326" s="77"/>
      <c r="M326" s="35">
        <v>50</v>
      </c>
      <c r="N326" s="415">
        <f>K326*4</f>
        <v>4</v>
      </c>
      <c r="O326" s="416">
        <f t="shared" si="139"/>
        <v>200</v>
      </c>
      <c r="P326" s="417">
        <f t="shared" si="137"/>
        <v>240</v>
      </c>
    </row>
    <row r="327" spans="2:16" ht="16.5" customHeight="1">
      <c r="B327" s="558"/>
      <c r="C327" s="561"/>
      <c r="D327" s="569"/>
      <c r="E327" s="564"/>
      <c r="F327" s="572"/>
      <c r="G327" s="226" t="s">
        <v>101</v>
      </c>
      <c r="H327" s="76"/>
      <c r="I327" s="77"/>
      <c r="J327" s="77">
        <v>1</v>
      </c>
      <c r="K327" s="77"/>
      <c r="L327" s="77"/>
      <c r="M327" s="35">
        <v>2</v>
      </c>
      <c r="N327" s="415">
        <v>52</v>
      </c>
      <c r="O327" s="416">
        <f t="shared" si="139"/>
        <v>104</v>
      </c>
      <c r="P327" s="417">
        <f t="shared" si="137"/>
        <v>124.8</v>
      </c>
    </row>
    <row r="328" spans="2:16" ht="16.5" customHeight="1">
      <c r="B328" s="558"/>
      <c r="C328" s="561"/>
      <c r="D328" s="569"/>
      <c r="E328" s="564"/>
      <c r="F328" s="572"/>
      <c r="G328" s="226" t="s">
        <v>133</v>
      </c>
      <c r="H328" s="76"/>
      <c r="I328" s="77"/>
      <c r="J328" s="77">
        <v>1</v>
      </c>
      <c r="K328" s="77"/>
      <c r="L328" s="77"/>
      <c r="M328" s="35">
        <v>5</v>
      </c>
      <c r="N328" s="415">
        <f t="shared" ref="N328:N329" si="140">J328*12</f>
        <v>12</v>
      </c>
      <c r="O328" s="416">
        <f t="shared" si="139"/>
        <v>60</v>
      </c>
      <c r="P328" s="417">
        <f t="shared" ref="P328:P336" si="141">O328*1.2</f>
        <v>72</v>
      </c>
    </row>
    <row r="329" spans="2:16" ht="25.5">
      <c r="B329" s="558"/>
      <c r="C329" s="561"/>
      <c r="D329" s="569"/>
      <c r="E329" s="564"/>
      <c r="F329" s="572"/>
      <c r="G329" s="226" t="s">
        <v>97</v>
      </c>
      <c r="H329" s="76"/>
      <c r="I329" s="77"/>
      <c r="J329" s="77">
        <v>1</v>
      </c>
      <c r="K329" s="77"/>
      <c r="L329" s="77"/>
      <c r="M329" s="35">
        <v>3</v>
      </c>
      <c r="N329" s="415">
        <f t="shared" si="140"/>
        <v>12</v>
      </c>
      <c r="O329" s="416">
        <f t="shared" si="139"/>
        <v>36</v>
      </c>
      <c r="P329" s="417">
        <f t="shared" si="141"/>
        <v>43.199999999999996</v>
      </c>
    </row>
    <row r="330" spans="2:16" ht="16.5" customHeight="1" thickBot="1">
      <c r="B330" s="558"/>
      <c r="C330" s="561"/>
      <c r="D330" s="570"/>
      <c r="E330" s="565"/>
      <c r="F330" s="573"/>
      <c r="G330" s="227" t="s">
        <v>99</v>
      </c>
      <c r="H330" s="89"/>
      <c r="I330" s="80">
        <v>1</v>
      </c>
      <c r="J330" s="80"/>
      <c r="K330" s="80"/>
      <c r="L330" s="80"/>
      <c r="M330" s="36">
        <v>3</v>
      </c>
      <c r="N330" s="418">
        <f>I330*52</f>
        <v>52</v>
      </c>
      <c r="O330" s="416">
        <f t="shared" si="139"/>
        <v>156</v>
      </c>
      <c r="P330" s="419">
        <f t="shared" si="141"/>
        <v>187.2</v>
      </c>
    </row>
    <row r="331" spans="2:16">
      <c r="B331" s="558"/>
      <c r="C331" s="561"/>
      <c r="D331" s="222">
        <v>661</v>
      </c>
      <c r="E331" s="569" t="s">
        <v>75</v>
      </c>
      <c r="F331" s="228" t="s">
        <v>130</v>
      </c>
      <c r="G331" s="230" t="s">
        <v>80</v>
      </c>
      <c r="H331" s="73">
        <v>1</v>
      </c>
      <c r="I331" s="74"/>
      <c r="J331" s="74"/>
      <c r="K331" s="74"/>
      <c r="L331" s="74"/>
      <c r="M331" s="34">
        <v>1.4500000000000001E-2</v>
      </c>
      <c r="N331" s="412">
        <f>D331*252*H331</f>
        <v>166572</v>
      </c>
      <c r="O331" s="413">
        <f t="shared" ref="O331" si="142">M331*N331</f>
        <v>2415.2940000000003</v>
      </c>
      <c r="P331" s="414">
        <f t="shared" si="141"/>
        <v>2898.3528000000001</v>
      </c>
    </row>
    <row r="332" spans="2:16" ht="38.25">
      <c r="B332" s="558"/>
      <c r="C332" s="561"/>
      <c r="D332" s="569" t="s">
        <v>185</v>
      </c>
      <c r="E332" s="569"/>
      <c r="F332" s="572" t="s">
        <v>186</v>
      </c>
      <c r="G332" s="231" t="s">
        <v>100</v>
      </c>
      <c r="H332" s="102"/>
      <c r="I332" s="77"/>
      <c r="J332" s="77"/>
      <c r="K332" s="77"/>
      <c r="L332" s="77">
        <v>2</v>
      </c>
      <c r="M332" s="37">
        <v>5</v>
      </c>
      <c r="N332" s="442">
        <f>L332*1</f>
        <v>2</v>
      </c>
      <c r="O332" s="422">
        <f>M332*N332</f>
        <v>10</v>
      </c>
      <c r="P332" s="423">
        <f t="shared" si="141"/>
        <v>12</v>
      </c>
    </row>
    <row r="333" spans="2:16" ht="29.25" customHeight="1">
      <c r="B333" s="558"/>
      <c r="C333" s="561"/>
      <c r="D333" s="569"/>
      <c r="E333" s="569"/>
      <c r="F333" s="572"/>
      <c r="G333" s="226" t="s">
        <v>102</v>
      </c>
      <c r="H333" s="76"/>
      <c r="I333" s="77">
        <v>1</v>
      </c>
      <c r="J333" s="77"/>
      <c r="K333" s="77"/>
      <c r="L333" s="77"/>
      <c r="M333" s="35">
        <v>1</v>
      </c>
      <c r="N333" s="415">
        <f>I333*52</f>
        <v>52</v>
      </c>
      <c r="O333" s="422">
        <f t="shared" ref="O333:O339" si="143">M333*N333</f>
        <v>52</v>
      </c>
      <c r="P333" s="417">
        <f t="shared" si="141"/>
        <v>62.4</v>
      </c>
    </row>
    <row r="334" spans="2:16" ht="16.5" customHeight="1">
      <c r="B334" s="558"/>
      <c r="C334" s="561"/>
      <c r="D334" s="569"/>
      <c r="E334" s="569"/>
      <c r="F334" s="572"/>
      <c r="G334" s="226" t="s">
        <v>98</v>
      </c>
      <c r="H334" s="76"/>
      <c r="I334" s="77">
        <v>1</v>
      </c>
      <c r="J334" s="77"/>
      <c r="K334" s="77"/>
      <c r="L334" s="77"/>
      <c r="M334" s="35">
        <v>0.9</v>
      </c>
      <c r="N334" s="415">
        <f>I334*52</f>
        <v>52</v>
      </c>
      <c r="O334" s="422">
        <f t="shared" si="143"/>
        <v>46.800000000000004</v>
      </c>
      <c r="P334" s="417">
        <f t="shared" si="141"/>
        <v>56.160000000000004</v>
      </c>
    </row>
    <row r="335" spans="2:16" ht="16.5" customHeight="1">
      <c r="B335" s="558"/>
      <c r="C335" s="561"/>
      <c r="D335" s="569"/>
      <c r="E335" s="569"/>
      <c r="F335" s="572"/>
      <c r="G335" s="226" t="s">
        <v>96</v>
      </c>
      <c r="H335" s="76"/>
      <c r="I335" s="77"/>
      <c r="J335" s="77"/>
      <c r="K335" s="77">
        <v>1</v>
      </c>
      <c r="L335" s="77"/>
      <c r="M335" s="35">
        <v>50</v>
      </c>
      <c r="N335" s="415">
        <f>K335*4</f>
        <v>4</v>
      </c>
      <c r="O335" s="422">
        <f t="shared" si="143"/>
        <v>200</v>
      </c>
      <c r="P335" s="417">
        <f t="shared" si="141"/>
        <v>240</v>
      </c>
    </row>
    <row r="336" spans="2:16" ht="16.5" customHeight="1">
      <c r="B336" s="558"/>
      <c r="C336" s="561"/>
      <c r="D336" s="569"/>
      <c r="E336" s="569"/>
      <c r="F336" s="572"/>
      <c r="G336" s="226" t="s">
        <v>101</v>
      </c>
      <c r="H336" s="76"/>
      <c r="I336" s="77"/>
      <c r="J336" s="77">
        <v>1</v>
      </c>
      <c r="K336" s="77"/>
      <c r="L336" s="77"/>
      <c r="M336" s="35">
        <v>2</v>
      </c>
      <c r="N336" s="415">
        <v>52</v>
      </c>
      <c r="O336" s="422">
        <f t="shared" si="143"/>
        <v>104</v>
      </c>
      <c r="P336" s="417">
        <f t="shared" si="141"/>
        <v>124.8</v>
      </c>
    </row>
    <row r="337" spans="2:16" ht="16.5" customHeight="1">
      <c r="B337" s="558"/>
      <c r="C337" s="561"/>
      <c r="D337" s="569"/>
      <c r="E337" s="569"/>
      <c r="F337" s="572"/>
      <c r="G337" s="226" t="s">
        <v>133</v>
      </c>
      <c r="H337" s="76"/>
      <c r="I337" s="77"/>
      <c r="J337" s="77">
        <v>1</v>
      </c>
      <c r="K337" s="77"/>
      <c r="L337" s="77"/>
      <c r="M337" s="35">
        <v>5</v>
      </c>
      <c r="N337" s="415">
        <f t="shared" ref="N337:N338" si="144">J337*12</f>
        <v>12</v>
      </c>
      <c r="O337" s="422">
        <f t="shared" si="143"/>
        <v>60</v>
      </c>
      <c r="P337" s="417">
        <f t="shared" ref="P337:P346" si="145">O337*1.2</f>
        <v>72</v>
      </c>
    </row>
    <row r="338" spans="2:16" ht="25.5">
      <c r="B338" s="558"/>
      <c r="C338" s="561"/>
      <c r="D338" s="569"/>
      <c r="E338" s="569"/>
      <c r="F338" s="572"/>
      <c r="G338" s="226" t="s">
        <v>97</v>
      </c>
      <c r="H338" s="76"/>
      <c r="I338" s="77"/>
      <c r="J338" s="77">
        <v>1</v>
      </c>
      <c r="K338" s="77"/>
      <c r="L338" s="77"/>
      <c r="M338" s="35">
        <v>3</v>
      </c>
      <c r="N338" s="415">
        <f t="shared" si="144"/>
        <v>12</v>
      </c>
      <c r="O338" s="422">
        <f t="shared" si="143"/>
        <v>36</v>
      </c>
      <c r="P338" s="417">
        <f t="shared" si="145"/>
        <v>43.199999999999996</v>
      </c>
    </row>
    <row r="339" spans="2:16" ht="16.5" customHeight="1" thickBot="1">
      <c r="B339" s="559"/>
      <c r="C339" s="562"/>
      <c r="D339" s="574"/>
      <c r="E339" s="574"/>
      <c r="F339" s="575"/>
      <c r="G339" s="232" t="s">
        <v>99</v>
      </c>
      <c r="H339" s="233"/>
      <c r="I339" s="234">
        <v>1</v>
      </c>
      <c r="J339" s="234"/>
      <c r="K339" s="234"/>
      <c r="L339" s="234"/>
      <c r="M339" s="44">
        <v>3</v>
      </c>
      <c r="N339" s="443">
        <f>I339*52</f>
        <v>52</v>
      </c>
      <c r="O339" s="505">
        <f t="shared" si="143"/>
        <v>156</v>
      </c>
      <c r="P339" s="444">
        <f t="shared" si="145"/>
        <v>187.2</v>
      </c>
    </row>
    <row r="340" spans="2:16" ht="16.5" customHeight="1" thickTop="1">
      <c r="B340" s="557" t="s">
        <v>206</v>
      </c>
      <c r="C340" s="560">
        <v>1766.65</v>
      </c>
      <c r="D340" s="222">
        <v>304.5</v>
      </c>
      <c r="E340" s="563" t="s">
        <v>72</v>
      </c>
      <c r="F340" s="566" t="s">
        <v>12</v>
      </c>
      <c r="G340" s="223" t="s">
        <v>80</v>
      </c>
      <c r="H340" s="73"/>
      <c r="I340" s="74">
        <v>3</v>
      </c>
      <c r="J340" s="74"/>
      <c r="K340" s="74"/>
      <c r="L340" s="74"/>
      <c r="M340" s="34">
        <v>1.4500000000000001E-2</v>
      </c>
      <c r="N340" s="412">
        <f>D340*52*I340</f>
        <v>47502</v>
      </c>
      <c r="O340" s="422">
        <f t="shared" ref="O340:O341" si="146">M340*N340</f>
        <v>688.779</v>
      </c>
      <c r="P340" s="414">
        <f t="shared" si="145"/>
        <v>826.53480000000002</v>
      </c>
    </row>
    <row r="341" spans="2:16" ht="25.5">
      <c r="B341" s="558"/>
      <c r="C341" s="561"/>
      <c r="D341" s="224">
        <v>304.5</v>
      </c>
      <c r="E341" s="564"/>
      <c r="F341" s="567"/>
      <c r="G341" s="225" t="s">
        <v>88</v>
      </c>
      <c r="H341" s="76"/>
      <c r="I341" s="86"/>
      <c r="J341" s="86"/>
      <c r="K341" s="86"/>
      <c r="L341" s="86">
        <v>1</v>
      </c>
      <c r="M341" s="35">
        <v>2.1</v>
      </c>
      <c r="N341" s="420">
        <f>D341*L341</f>
        <v>304.5</v>
      </c>
      <c r="O341" s="416">
        <f t="shared" si="146"/>
        <v>639.45000000000005</v>
      </c>
      <c r="P341" s="417">
        <f t="shared" si="145"/>
        <v>767.34</v>
      </c>
    </row>
    <row r="342" spans="2:16" ht="16.5" customHeight="1">
      <c r="B342" s="558"/>
      <c r="C342" s="561"/>
      <c r="D342" s="568" t="s">
        <v>185</v>
      </c>
      <c r="E342" s="564"/>
      <c r="F342" s="571" t="s">
        <v>186</v>
      </c>
      <c r="G342" s="226" t="s">
        <v>139</v>
      </c>
      <c r="H342" s="76"/>
      <c r="I342" s="77">
        <v>1</v>
      </c>
      <c r="J342" s="77"/>
      <c r="K342" s="77"/>
      <c r="L342" s="77"/>
      <c r="M342" s="35">
        <v>0.7</v>
      </c>
      <c r="N342" s="415">
        <f>I342*52</f>
        <v>52</v>
      </c>
      <c r="O342" s="416">
        <f>M342*N342</f>
        <v>36.4</v>
      </c>
      <c r="P342" s="417">
        <f t="shared" si="145"/>
        <v>43.68</v>
      </c>
    </row>
    <row r="343" spans="2:16" ht="38.25">
      <c r="B343" s="558"/>
      <c r="C343" s="561"/>
      <c r="D343" s="569"/>
      <c r="E343" s="564"/>
      <c r="F343" s="572"/>
      <c r="G343" s="226" t="s">
        <v>100</v>
      </c>
      <c r="H343" s="76"/>
      <c r="I343" s="77"/>
      <c r="J343" s="77"/>
      <c r="K343" s="77"/>
      <c r="L343" s="77">
        <v>2</v>
      </c>
      <c r="M343" s="35">
        <v>5</v>
      </c>
      <c r="N343" s="415">
        <f>L343*1</f>
        <v>2</v>
      </c>
      <c r="O343" s="416">
        <f t="shared" ref="O343:O349" si="147">M343*N343</f>
        <v>10</v>
      </c>
      <c r="P343" s="417">
        <f t="shared" si="145"/>
        <v>12</v>
      </c>
    </row>
    <row r="344" spans="2:16" ht="16.5" customHeight="1">
      <c r="B344" s="558"/>
      <c r="C344" s="561"/>
      <c r="D344" s="569"/>
      <c r="E344" s="564"/>
      <c r="F344" s="572"/>
      <c r="G344" s="226" t="s">
        <v>98</v>
      </c>
      <c r="H344" s="76"/>
      <c r="I344" s="77">
        <v>1</v>
      </c>
      <c r="J344" s="77"/>
      <c r="K344" s="77"/>
      <c r="L344" s="77"/>
      <c r="M344" s="35">
        <v>0.9</v>
      </c>
      <c r="N344" s="415">
        <f>I344*52</f>
        <v>52</v>
      </c>
      <c r="O344" s="416">
        <f t="shared" si="147"/>
        <v>46.800000000000004</v>
      </c>
      <c r="P344" s="417">
        <f t="shared" si="145"/>
        <v>56.160000000000004</v>
      </c>
    </row>
    <row r="345" spans="2:16" ht="16.5" customHeight="1">
      <c r="B345" s="558"/>
      <c r="C345" s="561"/>
      <c r="D345" s="569"/>
      <c r="E345" s="564"/>
      <c r="F345" s="572"/>
      <c r="G345" s="226" t="s">
        <v>96</v>
      </c>
      <c r="H345" s="76"/>
      <c r="I345" s="77"/>
      <c r="J345" s="77"/>
      <c r="K345" s="77">
        <v>1</v>
      </c>
      <c r="L345" s="77"/>
      <c r="M345" s="35">
        <v>50</v>
      </c>
      <c r="N345" s="415">
        <f>K345*4</f>
        <v>4</v>
      </c>
      <c r="O345" s="416">
        <f t="shared" si="147"/>
        <v>200</v>
      </c>
      <c r="P345" s="417">
        <f t="shared" si="145"/>
        <v>240</v>
      </c>
    </row>
    <row r="346" spans="2:16" ht="16.5" customHeight="1">
      <c r="B346" s="558"/>
      <c r="C346" s="561"/>
      <c r="D346" s="569"/>
      <c r="E346" s="564"/>
      <c r="F346" s="572"/>
      <c r="G346" s="226" t="s">
        <v>101</v>
      </c>
      <c r="H346" s="76"/>
      <c r="I346" s="77"/>
      <c r="J346" s="77">
        <v>1</v>
      </c>
      <c r="K346" s="77"/>
      <c r="L346" s="77"/>
      <c r="M346" s="35">
        <v>2</v>
      </c>
      <c r="N346" s="415">
        <v>52</v>
      </c>
      <c r="O346" s="416">
        <f t="shared" si="147"/>
        <v>104</v>
      </c>
      <c r="P346" s="417">
        <f t="shared" si="145"/>
        <v>124.8</v>
      </c>
    </row>
    <row r="347" spans="2:16" ht="16.5" customHeight="1">
      <c r="B347" s="558"/>
      <c r="C347" s="561"/>
      <c r="D347" s="569"/>
      <c r="E347" s="564"/>
      <c r="F347" s="572"/>
      <c r="G347" s="226" t="s">
        <v>133</v>
      </c>
      <c r="H347" s="76"/>
      <c r="I347" s="77"/>
      <c r="J347" s="77">
        <v>1</v>
      </c>
      <c r="K347" s="77"/>
      <c r="L347" s="77"/>
      <c r="M347" s="35">
        <v>5</v>
      </c>
      <c r="N347" s="415">
        <f t="shared" ref="N347:N348" si="148">J347*12</f>
        <v>12</v>
      </c>
      <c r="O347" s="416">
        <f t="shared" si="147"/>
        <v>60</v>
      </c>
      <c r="P347" s="417">
        <f t="shared" ref="P347:P355" si="149">O347*1.2</f>
        <v>72</v>
      </c>
    </row>
    <row r="348" spans="2:16" ht="25.5">
      <c r="B348" s="558"/>
      <c r="C348" s="561"/>
      <c r="D348" s="569"/>
      <c r="E348" s="564"/>
      <c r="F348" s="572"/>
      <c r="G348" s="226" t="s">
        <v>97</v>
      </c>
      <c r="H348" s="76"/>
      <c r="I348" s="77"/>
      <c r="J348" s="77">
        <v>1</v>
      </c>
      <c r="K348" s="77"/>
      <c r="L348" s="77"/>
      <c r="M348" s="35">
        <v>3</v>
      </c>
      <c r="N348" s="415">
        <f t="shared" si="148"/>
        <v>12</v>
      </c>
      <c r="O348" s="416">
        <f t="shared" si="147"/>
        <v>36</v>
      </c>
      <c r="P348" s="417">
        <f t="shared" si="149"/>
        <v>43.199999999999996</v>
      </c>
    </row>
    <row r="349" spans="2:16" ht="16.5" customHeight="1" thickBot="1">
      <c r="B349" s="558"/>
      <c r="C349" s="561"/>
      <c r="D349" s="570"/>
      <c r="E349" s="565"/>
      <c r="F349" s="573"/>
      <c r="G349" s="227" t="s">
        <v>99</v>
      </c>
      <c r="H349" s="89"/>
      <c r="I349" s="80">
        <v>1</v>
      </c>
      <c r="J349" s="80"/>
      <c r="K349" s="80"/>
      <c r="L349" s="80"/>
      <c r="M349" s="36">
        <v>3</v>
      </c>
      <c r="N349" s="418">
        <f>I349*52</f>
        <v>52</v>
      </c>
      <c r="O349" s="416">
        <f t="shared" si="147"/>
        <v>156</v>
      </c>
      <c r="P349" s="419">
        <f t="shared" si="149"/>
        <v>187.2</v>
      </c>
    </row>
    <row r="350" spans="2:16" ht="16.5" customHeight="1">
      <c r="B350" s="558"/>
      <c r="C350" s="561"/>
      <c r="D350" s="235">
        <v>711.3</v>
      </c>
      <c r="E350" s="569" t="s">
        <v>75</v>
      </c>
      <c r="F350" s="228" t="s">
        <v>130</v>
      </c>
      <c r="G350" s="230" t="s">
        <v>80</v>
      </c>
      <c r="H350" s="73">
        <v>1</v>
      </c>
      <c r="I350" s="74"/>
      <c r="J350" s="74"/>
      <c r="K350" s="74"/>
      <c r="L350" s="74"/>
      <c r="M350" s="34">
        <v>1.4500000000000001E-2</v>
      </c>
      <c r="N350" s="412">
        <f>D350*252*H350</f>
        <v>179247.59999999998</v>
      </c>
      <c r="O350" s="413">
        <f t="shared" ref="O350" si="150">M350*N350</f>
        <v>2599.0901999999996</v>
      </c>
      <c r="P350" s="414">
        <f t="shared" si="149"/>
        <v>3118.9082399999993</v>
      </c>
    </row>
    <row r="351" spans="2:16" ht="38.25">
      <c r="B351" s="558"/>
      <c r="C351" s="561"/>
      <c r="D351" s="569" t="s">
        <v>185</v>
      </c>
      <c r="E351" s="569"/>
      <c r="F351" s="572" t="s">
        <v>186</v>
      </c>
      <c r="G351" s="231" t="s">
        <v>100</v>
      </c>
      <c r="H351" s="102"/>
      <c r="I351" s="77"/>
      <c r="J351" s="77"/>
      <c r="K351" s="77"/>
      <c r="L351" s="77">
        <v>2</v>
      </c>
      <c r="M351" s="37">
        <v>5</v>
      </c>
      <c r="N351" s="442">
        <f>L351*1</f>
        <v>2</v>
      </c>
      <c r="O351" s="422">
        <f>M351*N351</f>
        <v>10</v>
      </c>
      <c r="P351" s="423">
        <f t="shared" si="149"/>
        <v>12</v>
      </c>
    </row>
    <row r="352" spans="2:16" ht="24.75" customHeight="1">
      <c r="B352" s="558"/>
      <c r="C352" s="561"/>
      <c r="D352" s="569"/>
      <c r="E352" s="569"/>
      <c r="F352" s="572"/>
      <c r="G352" s="226" t="s">
        <v>102</v>
      </c>
      <c r="H352" s="76"/>
      <c r="I352" s="77">
        <v>1</v>
      </c>
      <c r="J352" s="77"/>
      <c r="K352" s="77"/>
      <c r="L352" s="77"/>
      <c r="M352" s="35">
        <v>1</v>
      </c>
      <c r="N352" s="415">
        <f>I352*52</f>
        <v>52</v>
      </c>
      <c r="O352" s="422">
        <f t="shared" ref="O352:O358" si="151">M352*N352</f>
        <v>52</v>
      </c>
      <c r="P352" s="417">
        <f t="shared" si="149"/>
        <v>62.4</v>
      </c>
    </row>
    <row r="353" spans="2:16" ht="16.5" customHeight="1">
      <c r="B353" s="558"/>
      <c r="C353" s="561"/>
      <c r="D353" s="569"/>
      <c r="E353" s="569"/>
      <c r="F353" s="572"/>
      <c r="G353" s="226" t="s">
        <v>98</v>
      </c>
      <c r="H353" s="76"/>
      <c r="I353" s="77">
        <v>1</v>
      </c>
      <c r="J353" s="77"/>
      <c r="K353" s="77"/>
      <c r="L353" s="77"/>
      <c r="M353" s="35">
        <v>0.9</v>
      </c>
      <c r="N353" s="415">
        <f>I353*52</f>
        <v>52</v>
      </c>
      <c r="O353" s="422">
        <f t="shared" si="151"/>
        <v>46.800000000000004</v>
      </c>
      <c r="P353" s="417">
        <f t="shared" si="149"/>
        <v>56.160000000000004</v>
      </c>
    </row>
    <row r="354" spans="2:16" ht="16.5" customHeight="1">
      <c r="B354" s="558"/>
      <c r="C354" s="561"/>
      <c r="D354" s="569"/>
      <c r="E354" s="569"/>
      <c r="F354" s="572"/>
      <c r="G354" s="226" t="s">
        <v>96</v>
      </c>
      <c r="H354" s="76"/>
      <c r="I354" s="77"/>
      <c r="J354" s="77"/>
      <c r="K354" s="77">
        <v>1</v>
      </c>
      <c r="L354" s="77"/>
      <c r="M354" s="35">
        <v>50</v>
      </c>
      <c r="N354" s="415">
        <f>K354*4</f>
        <v>4</v>
      </c>
      <c r="O354" s="422">
        <f t="shared" si="151"/>
        <v>200</v>
      </c>
      <c r="P354" s="417">
        <f t="shared" si="149"/>
        <v>240</v>
      </c>
    </row>
    <row r="355" spans="2:16" ht="16.5" customHeight="1">
      <c r="B355" s="558"/>
      <c r="C355" s="561"/>
      <c r="D355" s="569"/>
      <c r="E355" s="569"/>
      <c r="F355" s="572"/>
      <c r="G355" s="226" t="s">
        <v>101</v>
      </c>
      <c r="H355" s="76"/>
      <c r="I355" s="77"/>
      <c r="J355" s="77">
        <v>1</v>
      </c>
      <c r="K355" s="77"/>
      <c r="L355" s="77"/>
      <c r="M355" s="35">
        <v>2</v>
      </c>
      <c r="N355" s="415">
        <v>52</v>
      </c>
      <c r="O355" s="422">
        <f t="shared" si="151"/>
        <v>104</v>
      </c>
      <c r="P355" s="417">
        <f t="shared" si="149"/>
        <v>124.8</v>
      </c>
    </row>
    <row r="356" spans="2:16" ht="16.5" customHeight="1">
      <c r="B356" s="558"/>
      <c r="C356" s="561"/>
      <c r="D356" s="569"/>
      <c r="E356" s="569"/>
      <c r="F356" s="572"/>
      <c r="G356" s="226" t="s">
        <v>133</v>
      </c>
      <c r="H356" s="76"/>
      <c r="I356" s="77"/>
      <c r="J356" s="77">
        <v>1</v>
      </c>
      <c r="K356" s="77"/>
      <c r="L356" s="77"/>
      <c r="M356" s="35">
        <v>5</v>
      </c>
      <c r="N356" s="415">
        <f t="shared" ref="N356:N357" si="152">J356*12</f>
        <v>12</v>
      </c>
      <c r="O356" s="422">
        <f t="shared" si="151"/>
        <v>60</v>
      </c>
      <c r="P356" s="417">
        <f t="shared" ref="P356:P358" si="153">O356*1.2</f>
        <v>72</v>
      </c>
    </row>
    <row r="357" spans="2:16" ht="25.5">
      <c r="B357" s="558"/>
      <c r="C357" s="561"/>
      <c r="D357" s="569"/>
      <c r="E357" s="569"/>
      <c r="F357" s="572"/>
      <c r="G357" s="226" t="s">
        <v>97</v>
      </c>
      <c r="H357" s="76"/>
      <c r="I357" s="77"/>
      <c r="J357" s="77">
        <v>1</v>
      </c>
      <c r="K357" s="77"/>
      <c r="L357" s="77"/>
      <c r="M357" s="35">
        <v>3</v>
      </c>
      <c r="N357" s="415">
        <f t="shared" si="152"/>
        <v>12</v>
      </c>
      <c r="O357" s="422">
        <f t="shared" si="151"/>
        <v>36</v>
      </c>
      <c r="P357" s="417">
        <f t="shared" si="153"/>
        <v>43.199999999999996</v>
      </c>
    </row>
    <row r="358" spans="2:16" ht="16.5" customHeight="1" thickBot="1">
      <c r="B358" s="559"/>
      <c r="C358" s="562"/>
      <c r="D358" s="574"/>
      <c r="E358" s="574"/>
      <c r="F358" s="575"/>
      <c r="G358" s="232" t="s">
        <v>99</v>
      </c>
      <c r="H358" s="233"/>
      <c r="I358" s="234">
        <v>1</v>
      </c>
      <c r="J358" s="234"/>
      <c r="K358" s="234"/>
      <c r="L358" s="234"/>
      <c r="M358" s="44">
        <v>3</v>
      </c>
      <c r="N358" s="443">
        <f>I358*52</f>
        <v>52</v>
      </c>
      <c r="O358" s="505">
        <f t="shared" si="151"/>
        <v>156</v>
      </c>
      <c r="P358" s="444">
        <f t="shared" si="153"/>
        <v>187.2</v>
      </c>
    </row>
    <row r="359" spans="2:16" ht="14.25" thickTop="1" thickBot="1">
      <c r="B359" s="237" t="s">
        <v>40</v>
      </c>
      <c r="C359" s="238"/>
      <c r="D359" s="239"/>
      <c r="E359" s="240"/>
      <c r="F359" s="241"/>
      <c r="G359" s="241"/>
      <c r="H359" s="242"/>
      <c r="I359" s="242"/>
      <c r="J359" s="243"/>
      <c r="K359" s="243"/>
      <c r="L359" s="243"/>
      <c r="M359" s="45"/>
      <c r="N359" s="445"/>
      <c r="O359" s="446">
        <f>SUM(O273:O358)</f>
        <v>19666.773199999996</v>
      </c>
      <c r="P359" s="447">
        <f>O359*1.2</f>
        <v>23600.127839999994</v>
      </c>
    </row>
    <row r="360" spans="2:16">
      <c r="B360" s="539" t="s">
        <v>208</v>
      </c>
      <c r="C360" s="542">
        <v>3890.5</v>
      </c>
      <c r="D360" s="244">
        <v>234</v>
      </c>
      <c r="E360" s="545" t="s">
        <v>71</v>
      </c>
      <c r="F360" s="245" t="s">
        <v>12</v>
      </c>
      <c r="G360" s="246" t="s">
        <v>81</v>
      </c>
      <c r="H360" s="73"/>
      <c r="I360" s="74">
        <v>3</v>
      </c>
      <c r="J360" s="74"/>
      <c r="K360" s="74"/>
      <c r="L360" s="74"/>
      <c r="M360" s="34">
        <v>1.49E-2</v>
      </c>
      <c r="N360" s="412">
        <f>D360*52*I360</f>
        <v>36504</v>
      </c>
      <c r="O360" s="413">
        <f t="shared" ref="O360" si="154">M360*N360</f>
        <v>543.90959999999995</v>
      </c>
      <c r="P360" s="414">
        <f>O360*1.2</f>
        <v>652.69151999999997</v>
      </c>
    </row>
    <row r="361" spans="2:16">
      <c r="B361" s="540"/>
      <c r="C361" s="543"/>
      <c r="D361" s="548" t="s">
        <v>185</v>
      </c>
      <c r="E361" s="546"/>
      <c r="F361" s="552" t="s">
        <v>186</v>
      </c>
      <c r="G361" s="247" t="s">
        <v>139</v>
      </c>
      <c r="H361" s="76"/>
      <c r="I361" s="77">
        <v>1</v>
      </c>
      <c r="J361" s="77"/>
      <c r="K361" s="77"/>
      <c r="L361" s="77"/>
      <c r="M361" s="35">
        <v>0.7</v>
      </c>
      <c r="N361" s="415">
        <f>I361*52</f>
        <v>52</v>
      </c>
      <c r="O361" s="416">
        <f>M361*N361</f>
        <v>36.4</v>
      </c>
      <c r="P361" s="417">
        <f t="shared" ref="P361:P367" si="155">O361*1.2</f>
        <v>43.68</v>
      </c>
    </row>
    <row r="362" spans="2:16" ht="38.25">
      <c r="B362" s="540"/>
      <c r="C362" s="543"/>
      <c r="D362" s="549"/>
      <c r="E362" s="546"/>
      <c r="F362" s="553"/>
      <c r="G362" s="247" t="s">
        <v>100</v>
      </c>
      <c r="H362" s="76"/>
      <c r="I362" s="77"/>
      <c r="J362" s="77"/>
      <c r="K362" s="77"/>
      <c r="L362" s="77">
        <v>2</v>
      </c>
      <c r="M362" s="35">
        <v>5</v>
      </c>
      <c r="N362" s="415">
        <f>L362*1</f>
        <v>2</v>
      </c>
      <c r="O362" s="416">
        <f t="shared" ref="O362:O365" si="156">M362*N362</f>
        <v>10</v>
      </c>
      <c r="P362" s="417">
        <f t="shared" si="155"/>
        <v>12</v>
      </c>
    </row>
    <row r="363" spans="2:16">
      <c r="B363" s="540"/>
      <c r="C363" s="543"/>
      <c r="D363" s="549"/>
      <c r="E363" s="546"/>
      <c r="F363" s="553"/>
      <c r="G363" s="247" t="s">
        <v>98</v>
      </c>
      <c r="H363" s="76"/>
      <c r="I363" s="77">
        <v>1</v>
      </c>
      <c r="J363" s="77"/>
      <c r="K363" s="77"/>
      <c r="L363" s="77"/>
      <c r="M363" s="35">
        <v>0.9</v>
      </c>
      <c r="N363" s="415">
        <f>I363*52</f>
        <v>52</v>
      </c>
      <c r="O363" s="416">
        <f t="shared" si="156"/>
        <v>46.800000000000004</v>
      </c>
      <c r="P363" s="417">
        <f t="shared" si="155"/>
        <v>56.160000000000004</v>
      </c>
    </row>
    <row r="364" spans="2:16">
      <c r="B364" s="540"/>
      <c r="C364" s="543"/>
      <c r="D364" s="549"/>
      <c r="E364" s="546"/>
      <c r="F364" s="553"/>
      <c r="G364" s="247" t="s">
        <v>96</v>
      </c>
      <c r="H364" s="76"/>
      <c r="I364" s="77"/>
      <c r="J364" s="77"/>
      <c r="K364" s="77">
        <v>1</v>
      </c>
      <c r="L364" s="77"/>
      <c r="M364" s="35">
        <v>50</v>
      </c>
      <c r="N364" s="415">
        <f>K364*4</f>
        <v>4</v>
      </c>
      <c r="O364" s="416">
        <f t="shared" si="156"/>
        <v>200</v>
      </c>
      <c r="P364" s="417">
        <f t="shared" si="155"/>
        <v>240</v>
      </c>
    </row>
    <row r="365" spans="2:16" ht="13.5" thickBot="1">
      <c r="B365" s="540"/>
      <c r="C365" s="543"/>
      <c r="D365" s="550"/>
      <c r="E365" s="547"/>
      <c r="F365" s="554"/>
      <c r="G365" s="248" t="s">
        <v>133</v>
      </c>
      <c r="H365" s="79"/>
      <c r="I365" s="80"/>
      <c r="J365" s="80">
        <v>1</v>
      </c>
      <c r="K365" s="80"/>
      <c r="L365" s="80"/>
      <c r="M365" s="36">
        <v>5</v>
      </c>
      <c r="N365" s="418">
        <f>J365*12</f>
        <v>12</v>
      </c>
      <c r="O365" s="416">
        <f t="shared" si="156"/>
        <v>60</v>
      </c>
      <c r="P365" s="419">
        <f t="shared" si="155"/>
        <v>72</v>
      </c>
    </row>
    <row r="366" spans="2:16">
      <c r="B366" s="540"/>
      <c r="C366" s="543"/>
      <c r="D366" s="249">
        <v>124.6</v>
      </c>
      <c r="E366" s="545" t="s">
        <v>72</v>
      </c>
      <c r="F366" s="579" t="s">
        <v>12</v>
      </c>
      <c r="G366" s="246" t="s">
        <v>80</v>
      </c>
      <c r="H366" s="73"/>
      <c r="I366" s="74">
        <v>3</v>
      </c>
      <c r="J366" s="74"/>
      <c r="K366" s="74"/>
      <c r="L366" s="74"/>
      <c r="M366" s="34">
        <v>1.4500000000000001E-2</v>
      </c>
      <c r="N366" s="412">
        <f>D366*52*I366</f>
        <v>19437.599999999999</v>
      </c>
      <c r="O366" s="413">
        <f t="shared" ref="O366:O367" si="157">M366*N366</f>
        <v>281.84519999999998</v>
      </c>
      <c r="P366" s="414">
        <f t="shared" si="155"/>
        <v>338.21423999999996</v>
      </c>
    </row>
    <row r="367" spans="2:16" ht="26.25" customHeight="1" thickBot="1">
      <c r="B367" s="540"/>
      <c r="C367" s="543"/>
      <c r="D367" s="249">
        <v>124.6</v>
      </c>
      <c r="E367" s="546"/>
      <c r="F367" s="580"/>
      <c r="G367" s="250" t="s">
        <v>88</v>
      </c>
      <c r="H367" s="76"/>
      <c r="I367" s="86"/>
      <c r="J367" s="86"/>
      <c r="K367" s="86"/>
      <c r="L367" s="86">
        <v>1</v>
      </c>
      <c r="M367" s="35">
        <v>2.1</v>
      </c>
      <c r="N367" s="420">
        <f>D367*L367</f>
        <v>124.6</v>
      </c>
      <c r="O367" s="416">
        <f t="shared" si="157"/>
        <v>261.66000000000003</v>
      </c>
      <c r="P367" s="417">
        <f t="shared" si="155"/>
        <v>313.99200000000002</v>
      </c>
    </row>
    <row r="368" spans="2:16" ht="15" customHeight="1">
      <c r="B368" s="540"/>
      <c r="C368" s="543"/>
      <c r="D368" s="249">
        <v>300.5</v>
      </c>
      <c r="E368" s="546"/>
      <c r="F368" s="251" t="s">
        <v>130</v>
      </c>
      <c r="G368" s="247" t="s">
        <v>81</v>
      </c>
      <c r="H368" s="85"/>
      <c r="I368" s="86">
        <v>3</v>
      </c>
      <c r="J368" s="86"/>
      <c r="K368" s="86"/>
      <c r="L368" s="86"/>
      <c r="M368" s="34">
        <v>1.49E-2</v>
      </c>
      <c r="N368" s="420">
        <f>D368*52*I368</f>
        <v>46878</v>
      </c>
      <c r="O368" s="416">
        <f t="shared" ref="O368" si="158">M368*N368</f>
        <v>698.48220000000003</v>
      </c>
      <c r="P368" s="417">
        <f>O368*1.2</f>
        <v>838.17863999999997</v>
      </c>
    </row>
    <row r="369" spans="2:16" ht="15" customHeight="1">
      <c r="B369" s="540"/>
      <c r="C369" s="543"/>
      <c r="D369" s="548" t="s">
        <v>185</v>
      </c>
      <c r="E369" s="546"/>
      <c r="F369" s="552" t="s">
        <v>186</v>
      </c>
      <c r="G369" s="247" t="s">
        <v>139</v>
      </c>
      <c r="H369" s="76"/>
      <c r="I369" s="77">
        <v>1</v>
      </c>
      <c r="J369" s="77"/>
      <c r="K369" s="77"/>
      <c r="L369" s="77"/>
      <c r="M369" s="35">
        <v>0.7</v>
      </c>
      <c r="N369" s="415">
        <f>I369*52</f>
        <v>52</v>
      </c>
      <c r="O369" s="416">
        <f>M369*N369</f>
        <v>36.4</v>
      </c>
      <c r="P369" s="417">
        <f t="shared" ref="P369:P373" si="159">O369*1.2</f>
        <v>43.68</v>
      </c>
    </row>
    <row r="370" spans="2:16" ht="38.25">
      <c r="B370" s="540"/>
      <c r="C370" s="543"/>
      <c r="D370" s="549"/>
      <c r="E370" s="546"/>
      <c r="F370" s="553"/>
      <c r="G370" s="247" t="s">
        <v>100</v>
      </c>
      <c r="H370" s="76"/>
      <c r="I370" s="77"/>
      <c r="J370" s="77"/>
      <c r="K370" s="77"/>
      <c r="L370" s="77">
        <v>2</v>
      </c>
      <c r="M370" s="35">
        <v>5</v>
      </c>
      <c r="N370" s="415">
        <f>L370*1</f>
        <v>2</v>
      </c>
      <c r="O370" s="416">
        <f t="shared" ref="O370:O376" si="160">M370*N370</f>
        <v>10</v>
      </c>
      <c r="P370" s="417">
        <f t="shared" si="159"/>
        <v>12</v>
      </c>
    </row>
    <row r="371" spans="2:16" ht="15" customHeight="1">
      <c r="B371" s="540"/>
      <c r="C371" s="543"/>
      <c r="D371" s="549"/>
      <c r="E371" s="546"/>
      <c r="F371" s="553"/>
      <c r="G371" s="247" t="s">
        <v>98</v>
      </c>
      <c r="H371" s="76"/>
      <c r="I371" s="77">
        <v>1</v>
      </c>
      <c r="J371" s="77"/>
      <c r="K371" s="77"/>
      <c r="L371" s="77"/>
      <c r="M371" s="35">
        <v>0.9</v>
      </c>
      <c r="N371" s="415">
        <f>I371*52</f>
        <v>52</v>
      </c>
      <c r="O371" s="416">
        <f t="shared" si="160"/>
        <v>46.800000000000004</v>
      </c>
      <c r="P371" s="417">
        <f t="shared" si="159"/>
        <v>56.160000000000004</v>
      </c>
    </row>
    <row r="372" spans="2:16" ht="15" customHeight="1">
      <c r="B372" s="540"/>
      <c r="C372" s="543"/>
      <c r="D372" s="549"/>
      <c r="E372" s="546"/>
      <c r="F372" s="553"/>
      <c r="G372" s="247" t="s">
        <v>96</v>
      </c>
      <c r="H372" s="76"/>
      <c r="I372" s="77"/>
      <c r="J372" s="77"/>
      <c r="K372" s="77">
        <v>1</v>
      </c>
      <c r="L372" s="77"/>
      <c r="M372" s="35">
        <v>50</v>
      </c>
      <c r="N372" s="415">
        <f>K372*4</f>
        <v>4</v>
      </c>
      <c r="O372" s="416">
        <f t="shared" si="160"/>
        <v>200</v>
      </c>
      <c r="P372" s="417">
        <f t="shared" si="159"/>
        <v>240</v>
      </c>
    </row>
    <row r="373" spans="2:16" ht="15" customHeight="1">
      <c r="B373" s="540"/>
      <c r="C373" s="543"/>
      <c r="D373" s="549"/>
      <c r="E373" s="546"/>
      <c r="F373" s="553"/>
      <c r="G373" s="247" t="s">
        <v>101</v>
      </c>
      <c r="H373" s="76"/>
      <c r="I373" s="77"/>
      <c r="J373" s="77">
        <v>1</v>
      </c>
      <c r="K373" s="77"/>
      <c r="L373" s="77"/>
      <c r="M373" s="35">
        <v>2</v>
      </c>
      <c r="N373" s="415">
        <v>52</v>
      </c>
      <c r="O373" s="416">
        <f t="shared" si="160"/>
        <v>104</v>
      </c>
      <c r="P373" s="417">
        <f t="shared" si="159"/>
        <v>124.8</v>
      </c>
    </row>
    <row r="374" spans="2:16" ht="15" customHeight="1">
      <c r="B374" s="540"/>
      <c r="C374" s="543"/>
      <c r="D374" s="549"/>
      <c r="E374" s="546"/>
      <c r="F374" s="553"/>
      <c r="G374" s="247" t="s">
        <v>133</v>
      </c>
      <c r="H374" s="76"/>
      <c r="I374" s="77"/>
      <c r="J374" s="77">
        <v>1</v>
      </c>
      <c r="K374" s="77"/>
      <c r="L374" s="77"/>
      <c r="M374" s="35">
        <v>5</v>
      </c>
      <c r="N374" s="415">
        <f t="shared" ref="N374:N375" si="161">J374*12</f>
        <v>12</v>
      </c>
      <c r="O374" s="416">
        <f t="shared" si="160"/>
        <v>60</v>
      </c>
      <c r="P374" s="417">
        <f t="shared" ref="P374:P382" si="162">O374*1.2</f>
        <v>72</v>
      </c>
    </row>
    <row r="375" spans="2:16" ht="26.25" thickBot="1">
      <c r="B375" s="540"/>
      <c r="C375" s="543"/>
      <c r="D375" s="549"/>
      <c r="E375" s="546"/>
      <c r="F375" s="553"/>
      <c r="G375" s="247" t="s">
        <v>97</v>
      </c>
      <c r="H375" s="76"/>
      <c r="I375" s="77"/>
      <c r="J375" s="77">
        <v>1</v>
      </c>
      <c r="K375" s="77"/>
      <c r="L375" s="77"/>
      <c r="M375" s="36">
        <v>3</v>
      </c>
      <c r="N375" s="415">
        <f t="shared" si="161"/>
        <v>12</v>
      </c>
      <c r="O375" s="416">
        <f t="shared" si="160"/>
        <v>36</v>
      </c>
      <c r="P375" s="417">
        <f t="shared" si="162"/>
        <v>43.199999999999996</v>
      </c>
    </row>
    <row r="376" spans="2:16" ht="15.75" customHeight="1" thickBot="1">
      <c r="B376" s="540"/>
      <c r="C376" s="543"/>
      <c r="D376" s="550"/>
      <c r="E376" s="547"/>
      <c r="F376" s="554"/>
      <c r="G376" s="252" t="s">
        <v>99</v>
      </c>
      <c r="H376" s="89"/>
      <c r="I376" s="80">
        <v>1</v>
      </c>
      <c r="J376" s="80"/>
      <c r="K376" s="80"/>
      <c r="L376" s="80"/>
      <c r="M376" s="36">
        <v>3</v>
      </c>
      <c r="N376" s="418">
        <f>I376*52</f>
        <v>52</v>
      </c>
      <c r="O376" s="416">
        <f t="shared" si="160"/>
        <v>156</v>
      </c>
      <c r="P376" s="419">
        <f t="shared" si="162"/>
        <v>187.2</v>
      </c>
    </row>
    <row r="377" spans="2:16" ht="25.5">
      <c r="B377" s="540"/>
      <c r="C377" s="543"/>
      <c r="D377" s="253">
        <v>378.4</v>
      </c>
      <c r="E377" s="551" t="s">
        <v>73</v>
      </c>
      <c r="F377" s="254" t="s">
        <v>12</v>
      </c>
      <c r="G377" s="246" t="s">
        <v>124</v>
      </c>
      <c r="H377" s="82">
        <v>1</v>
      </c>
      <c r="I377" s="74"/>
      <c r="J377" s="74"/>
      <c r="K377" s="74"/>
      <c r="L377" s="74"/>
      <c r="M377" s="34">
        <v>1.6E-2</v>
      </c>
      <c r="N377" s="412">
        <f>D377*252*H377</f>
        <v>95356.799999999988</v>
      </c>
      <c r="O377" s="413">
        <f t="shared" ref="O377" si="163">M377*N377</f>
        <v>1525.7087999999999</v>
      </c>
      <c r="P377" s="414">
        <f t="shared" si="162"/>
        <v>1830.8505599999999</v>
      </c>
    </row>
    <row r="378" spans="2:16" ht="38.25">
      <c r="B378" s="540"/>
      <c r="C378" s="543"/>
      <c r="D378" s="548" t="s">
        <v>185</v>
      </c>
      <c r="E378" s="549"/>
      <c r="F378" s="581" t="s">
        <v>186</v>
      </c>
      <c r="G378" s="247" t="s">
        <v>100</v>
      </c>
      <c r="H378" s="76"/>
      <c r="I378" s="77"/>
      <c r="J378" s="77"/>
      <c r="K378" s="77"/>
      <c r="L378" s="77">
        <v>2</v>
      </c>
      <c r="M378" s="35">
        <v>5</v>
      </c>
      <c r="N378" s="415">
        <f>L378*1</f>
        <v>2</v>
      </c>
      <c r="O378" s="416">
        <f>M378*N378</f>
        <v>10</v>
      </c>
      <c r="P378" s="417">
        <f t="shared" si="162"/>
        <v>12</v>
      </c>
    </row>
    <row r="379" spans="2:16">
      <c r="B379" s="540"/>
      <c r="C379" s="543"/>
      <c r="D379" s="549"/>
      <c r="E379" s="549"/>
      <c r="F379" s="582"/>
      <c r="G379" s="247" t="s">
        <v>98</v>
      </c>
      <c r="H379" s="76"/>
      <c r="I379" s="77">
        <v>1</v>
      </c>
      <c r="J379" s="77"/>
      <c r="K379" s="77"/>
      <c r="L379" s="77"/>
      <c r="M379" s="35">
        <v>0.9</v>
      </c>
      <c r="N379" s="415">
        <f>I379*52</f>
        <v>52</v>
      </c>
      <c r="O379" s="416">
        <f t="shared" ref="O379:O381" si="164">M379*N379</f>
        <v>46.800000000000004</v>
      </c>
      <c r="P379" s="417">
        <f t="shared" si="162"/>
        <v>56.160000000000004</v>
      </c>
    </row>
    <row r="380" spans="2:16">
      <c r="B380" s="540"/>
      <c r="C380" s="543"/>
      <c r="D380" s="549"/>
      <c r="E380" s="549"/>
      <c r="F380" s="582"/>
      <c r="G380" s="247" t="s">
        <v>96</v>
      </c>
      <c r="H380" s="76"/>
      <c r="I380" s="77"/>
      <c r="J380" s="77"/>
      <c r="K380" s="77">
        <v>1</v>
      </c>
      <c r="L380" s="77"/>
      <c r="M380" s="35">
        <v>50</v>
      </c>
      <c r="N380" s="415">
        <f>K380*4</f>
        <v>4</v>
      </c>
      <c r="O380" s="416">
        <f t="shared" si="164"/>
        <v>200</v>
      </c>
      <c r="P380" s="417">
        <f t="shared" si="162"/>
        <v>240</v>
      </c>
    </row>
    <row r="381" spans="2:16" ht="13.5" thickBot="1">
      <c r="B381" s="540"/>
      <c r="C381" s="543"/>
      <c r="D381" s="550"/>
      <c r="E381" s="550"/>
      <c r="F381" s="583"/>
      <c r="G381" s="248" t="s">
        <v>133</v>
      </c>
      <c r="H381" s="79"/>
      <c r="I381" s="80"/>
      <c r="J381" s="80">
        <v>1</v>
      </c>
      <c r="K381" s="80"/>
      <c r="L381" s="80"/>
      <c r="M381" s="36">
        <v>5</v>
      </c>
      <c r="N381" s="418">
        <f>J381*12</f>
        <v>12</v>
      </c>
      <c r="O381" s="416">
        <f t="shared" si="164"/>
        <v>60</v>
      </c>
      <c r="P381" s="419">
        <f t="shared" si="162"/>
        <v>72</v>
      </c>
    </row>
    <row r="382" spans="2:16">
      <c r="B382" s="540"/>
      <c r="C382" s="543"/>
      <c r="D382" s="253">
        <v>111.4</v>
      </c>
      <c r="E382" s="545" t="s">
        <v>74</v>
      </c>
      <c r="F382" s="577" t="s">
        <v>131</v>
      </c>
      <c r="G382" s="255" t="s">
        <v>82</v>
      </c>
      <c r="H382" s="73"/>
      <c r="I382" s="74">
        <v>1</v>
      </c>
      <c r="J382" s="74"/>
      <c r="K382" s="74"/>
      <c r="L382" s="74"/>
      <c r="M382" s="34">
        <v>1.7999999999999999E-2</v>
      </c>
      <c r="N382" s="412">
        <f>D382*52*I382</f>
        <v>5792.8</v>
      </c>
      <c r="O382" s="413">
        <f t="shared" ref="O382:O384" si="165">M382*N382</f>
        <v>104.2704</v>
      </c>
      <c r="P382" s="414">
        <f t="shared" si="162"/>
        <v>125.12447999999999</v>
      </c>
    </row>
    <row r="383" spans="2:16" ht="13.5" thickBot="1">
      <c r="B383" s="540"/>
      <c r="C383" s="543"/>
      <c r="D383" s="253">
        <v>111.4</v>
      </c>
      <c r="E383" s="546"/>
      <c r="F383" s="578"/>
      <c r="G383" s="256" t="s">
        <v>191</v>
      </c>
      <c r="H383" s="95"/>
      <c r="I383" s="86"/>
      <c r="J383" s="86"/>
      <c r="K383" s="86"/>
      <c r="L383" s="86">
        <v>1</v>
      </c>
      <c r="M383" s="35">
        <v>0.25</v>
      </c>
      <c r="N383" s="420">
        <f>D383*L383</f>
        <v>111.4</v>
      </c>
      <c r="O383" s="416">
        <f t="shared" si="165"/>
        <v>27.85</v>
      </c>
      <c r="P383" s="417">
        <f>O383*1.2</f>
        <v>33.42</v>
      </c>
    </row>
    <row r="384" spans="2:16">
      <c r="B384" s="540"/>
      <c r="C384" s="543"/>
      <c r="D384" s="249">
        <v>626.9</v>
      </c>
      <c r="E384" s="546"/>
      <c r="F384" s="257" t="s">
        <v>130</v>
      </c>
      <c r="G384" s="256" t="s">
        <v>80</v>
      </c>
      <c r="H384" s="76">
        <v>1</v>
      </c>
      <c r="I384" s="76"/>
      <c r="J384" s="76"/>
      <c r="K384" s="76"/>
      <c r="L384" s="76"/>
      <c r="M384" s="34">
        <v>1.4500000000000001E-2</v>
      </c>
      <c r="N384" s="420">
        <f>D384*252*H384</f>
        <v>157978.79999999999</v>
      </c>
      <c r="O384" s="416">
        <f t="shared" si="165"/>
        <v>2290.6925999999999</v>
      </c>
      <c r="P384" s="417">
        <f>O384*1.2</f>
        <v>2748.8311199999998</v>
      </c>
    </row>
    <row r="385" spans="2:16" ht="38.25">
      <c r="B385" s="540"/>
      <c r="C385" s="543"/>
      <c r="D385" s="548" t="s">
        <v>185</v>
      </c>
      <c r="E385" s="546"/>
      <c r="F385" s="552" t="s">
        <v>186</v>
      </c>
      <c r="G385" s="247" t="s">
        <v>100</v>
      </c>
      <c r="H385" s="76"/>
      <c r="I385" s="77"/>
      <c r="J385" s="77"/>
      <c r="K385" s="77"/>
      <c r="L385" s="77">
        <v>2</v>
      </c>
      <c r="M385" s="35">
        <v>5</v>
      </c>
      <c r="N385" s="415">
        <f>L385*1</f>
        <v>2</v>
      </c>
      <c r="O385" s="416">
        <f>M385*N385</f>
        <v>10</v>
      </c>
      <c r="P385" s="417">
        <f t="shared" ref="P385:P389" si="166">O385*1.2</f>
        <v>12</v>
      </c>
    </row>
    <row r="386" spans="2:16" ht="25.5" customHeight="1">
      <c r="B386" s="540"/>
      <c r="C386" s="543"/>
      <c r="D386" s="549"/>
      <c r="E386" s="546"/>
      <c r="F386" s="553"/>
      <c r="G386" s="247" t="s">
        <v>102</v>
      </c>
      <c r="H386" s="76"/>
      <c r="I386" s="77">
        <v>1</v>
      </c>
      <c r="J386" s="77"/>
      <c r="K386" s="77"/>
      <c r="L386" s="77"/>
      <c r="M386" s="35">
        <v>1</v>
      </c>
      <c r="N386" s="415">
        <f>I386*52</f>
        <v>52</v>
      </c>
      <c r="O386" s="416">
        <f t="shared" ref="O386:O392" si="167">M386*N386</f>
        <v>52</v>
      </c>
      <c r="P386" s="417">
        <f t="shared" si="166"/>
        <v>62.4</v>
      </c>
    </row>
    <row r="387" spans="2:16">
      <c r="B387" s="540"/>
      <c r="C387" s="543"/>
      <c r="D387" s="549"/>
      <c r="E387" s="546"/>
      <c r="F387" s="553"/>
      <c r="G387" s="247" t="s">
        <v>98</v>
      </c>
      <c r="H387" s="76"/>
      <c r="I387" s="77">
        <v>1</v>
      </c>
      <c r="J387" s="77"/>
      <c r="K387" s="77"/>
      <c r="L387" s="77"/>
      <c r="M387" s="35">
        <v>0.9</v>
      </c>
      <c r="N387" s="415">
        <f>I387*52</f>
        <v>52</v>
      </c>
      <c r="O387" s="416">
        <f t="shared" si="167"/>
        <v>46.800000000000004</v>
      </c>
      <c r="P387" s="417">
        <f t="shared" si="166"/>
        <v>56.160000000000004</v>
      </c>
    </row>
    <row r="388" spans="2:16">
      <c r="B388" s="540"/>
      <c r="C388" s="543"/>
      <c r="D388" s="549"/>
      <c r="E388" s="546"/>
      <c r="F388" s="553"/>
      <c r="G388" s="247" t="s">
        <v>96</v>
      </c>
      <c r="H388" s="76"/>
      <c r="I388" s="77"/>
      <c r="J388" s="77"/>
      <c r="K388" s="77">
        <v>1</v>
      </c>
      <c r="L388" s="77"/>
      <c r="M388" s="35">
        <v>50</v>
      </c>
      <c r="N388" s="415">
        <f>K388*4</f>
        <v>4</v>
      </c>
      <c r="O388" s="416">
        <f t="shared" si="167"/>
        <v>200</v>
      </c>
      <c r="P388" s="417">
        <f t="shared" si="166"/>
        <v>240</v>
      </c>
    </row>
    <row r="389" spans="2:16">
      <c r="B389" s="540"/>
      <c r="C389" s="543"/>
      <c r="D389" s="549"/>
      <c r="E389" s="546"/>
      <c r="F389" s="553"/>
      <c r="G389" s="247" t="s">
        <v>101</v>
      </c>
      <c r="H389" s="76"/>
      <c r="I389" s="77"/>
      <c r="J389" s="77">
        <v>1</v>
      </c>
      <c r="K389" s="77"/>
      <c r="L389" s="77"/>
      <c r="M389" s="35">
        <v>2</v>
      </c>
      <c r="N389" s="415">
        <v>52</v>
      </c>
      <c r="O389" s="416">
        <f t="shared" si="167"/>
        <v>104</v>
      </c>
      <c r="P389" s="417">
        <f t="shared" si="166"/>
        <v>124.8</v>
      </c>
    </row>
    <row r="390" spans="2:16">
      <c r="B390" s="540"/>
      <c r="C390" s="543"/>
      <c r="D390" s="549"/>
      <c r="E390" s="546"/>
      <c r="F390" s="553"/>
      <c r="G390" s="247" t="s">
        <v>133</v>
      </c>
      <c r="H390" s="76"/>
      <c r="I390" s="77"/>
      <c r="J390" s="77">
        <v>1</v>
      </c>
      <c r="K390" s="77"/>
      <c r="L390" s="77"/>
      <c r="M390" s="35">
        <v>5</v>
      </c>
      <c r="N390" s="415">
        <f t="shared" ref="N390:N391" si="168">J390*12</f>
        <v>12</v>
      </c>
      <c r="O390" s="416">
        <f t="shared" si="167"/>
        <v>60</v>
      </c>
      <c r="P390" s="417">
        <f t="shared" ref="P390:P399" si="169">O390*1.2</f>
        <v>72</v>
      </c>
    </row>
    <row r="391" spans="2:16" ht="25.5">
      <c r="B391" s="540"/>
      <c r="C391" s="543"/>
      <c r="D391" s="549"/>
      <c r="E391" s="546"/>
      <c r="F391" s="553"/>
      <c r="G391" s="247" t="s">
        <v>97</v>
      </c>
      <c r="H391" s="76"/>
      <c r="I391" s="77"/>
      <c r="J391" s="77">
        <v>1</v>
      </c>
      <c r="K391" s="77"/>
      <c r="L391" s="77"/>
      <c r="M391" s="35">
        <v>3</v>
      </c>
      <c r="N391" s="415">
        <f t="shared" si="168"/>
        <v>12</v>
      </c>
      <c r="O391" s="416">
        <f t="shared" si="167"/>
        <v>36</v>
      </c>
      <c r="P391" s="417">
        <f t="shared" si="169"/>
        <v>43.199999999999996</v>
      </c>
    </row>
    <row r="392" spans="2:16" ht="13.5" thickBot="1">
      <c r="B392" s="540"/>
      <c r="C392" s="543"/>
      <c r="D392" s="550"/>
      <c r="E392" s="547"/>
      <c r="F392" s="554"/>
      <c r="G392" s="252" t="s">
        <v>99</v>
      </c>
      <c r="H392" s="89"/>
      <c r="I392" s="80">
        <v>1</v>
      </c>
      <c r="J392" s="80"/>
      <c r="K392" s="80"/>
      <c r="L392" s="80"/>
      <c r="M392" s="36">
        <v>3</v>
      </c>
      <c r="N392" s="418">
        <f>I392*52</f>
        <v>52</v>
      </c>
      <c r="O392" s="504">
        <f t="shared" si="167"/>
        <v>156</v>
      </c>
      <c r="P392" s="419">
        <f t="shared" si="169"/>
        <v>187.2</v>
      </c>
    </row>
    <row r="393" spans="2:16" ht="25.5">
      <c r="B393" s="540"/>
      <c r="C393" s="543"/>
      <c r="D393" s="249">
        <v>1247.4000000000001</v>
      </c>
      <c r="E393" s="546" t="s">
        <v>78</v>
      </c>
      <c r="F393" s="577" t="s">
        <v>132</v>
      </c>
      <c r="G393" s="258" t="s">
        <v>84</v>
      </c>
      <c r="H393" s="76">
        <v>1</v>
      </c>
      <c r="I393" s="76"/>
      <c r="J393" s="76"/>
      <c r="K393" s="76"/>
      <c r="L393" s="76"/>
      <c r="M393" s="35">
        <v>1.4999999999999999E-2</v>
      </c>
      <c r="N393" s="420">
        <f t="shared" ref="N393" si="170">D393*252*H393</f>
        <v>314344.80000000005</v>
      </c>
      <c r="O393" s="422">
        <f t="shared" ref="O393:O394" si="171">M393*N393</f>
        <v>4715.1720000000005</v>
      </c>
      <c r="P393" s="417">
        <f t="shared" si="169"/>
        <v>5658.2064</v>
      </c>
    </row>
    <row r="394" spans="2:16" ht="25.5">
      <c r="B394" s="540"/>
      <c r="C394" s="543"/>
      <c r="D394" s="249">
        <v>1247.4000000000001</v>
      </c>
      <c r="E394" s="546"/>
      <c r="F394" s="578"/>
      <c r="G394" s="258" t="s">
        <v>69</v>
      </c>
      <c r="H394" s="85"/>
      <c r="I394" s="86"/>
      <c r="J394" s="86"/>
      <c r="K394" s="86"/>
      <c r="L394" s="86">
        <v>2</v>
      </c>
      <c r="M394" s="35">
        <v>1.49</v>
      </c>
      <c r="N394" s="420">
        <f>D394*L394</f>
        <v>2494.8000000000002</v>
      </c>
      <c r="O394" s="416">
        <f t="shared" si="171"/>
        <v>3717.2520000000004</v>
      </c>
      <c r="P394" s="417">
        <f>O394*1.2</f>
        <v>4460.7024000000001</v>
      </c>
    </row>
    <row r="395" spans="2:16" ht="38.25">
      <c r="B395" s="540"/>
      <c r="C395" s="543"/>
      <c r="D395" s="549" t="s">
        <v>185</v>
      </c>
      <c r="E395" s="546"/>
      <c r="F395" s="552" t="s">
        <v>186</v>
      </c>
      <c r="G395" s="247" t="s">
        <v>100</v>
      </c>
      <c r="H395" s="76"/>
      <c r="I395" s="77"/>
      <c r="J395" s="77"/>
      <c r="K395" s="77"/>
      <c r="L395" s="77">
        <v>2</v>
      </c>
      <c r="M395" s="35">
        <v>5</v>
      </c>
      <c r="N395" s="415">
        <f>L395*1</f>
        <v>2</v>
      </c>
      <c r="O395" s="416">
        <f>M395*N395</f>
        <v>10</v>
      </c>
      <c r="P395" s="417">
        <f t="shared" si="169"/>
        <v>12</v>
      </c>
    </row>
    <row r="396" spans="2:16" ht="25.5" customHeight="1">
      <c r="B396" s="540"/>
      <c r="C396" s="543"/>
      <c r="D396" s="549"/>
      <c r="E396" s="546"/>
      <c r="F396" s="553"/>
      <c r="G396" s="247" t="s">
        <v>102</v>
      </c>
      <c r="H396" s="76"/>
      <c r="I396" s="77">
        <v>1</v>
      </c>
      <c r="J396" s="77"/>
      <c r="K396" s="77"/>
      <c r="L396" s="77"/>
      <c r="M396" s="35">
        <v>1</v>
      </c>
      <c r="N396" s="415">
        <f>I396*52</f>
        <v>52</v>
      </c>
      <c r="O396" s="416">
        <f t="shared" ref="O396:O400" si="172">M396*N396</f>
        <v>52</v>
      </c>
      <c r="P396" s="417">
        <f t="shared" si="169"/>
        <v>62.4</v>
      </c>
    </row>
    <row r="397" spans="2:16">
      <c r="B397" s="540"/>
      <c r="C397" s="543"/>
      <c r="D397" s="549"/>
      <c r="E397" s="546"/>
      <c r="F397" s="553"/>
      <c r="G397" s="247" t="s">
        <v>98</v>
      </c>
      <c r="H397" s="76"/>
      <c r="I397" s="77">
        <v>1</v>
      </c>
      <c r="J397" s="77"/>
      <c r="K397" s="77"/>
      <c r="L397" s="77"/>
      <c r="M397" s="35">
        <v>0.9</v>
      </c>
      <c r="N397" s="415">
        <f>I397*52</f>
        <v>52</v>
      </c>
      <c r="O397" s="416">
        <f t="shared" si="172"/>
        <v>46.800000000000004</v>
      </c>
      <c r="P397" s="417">
        <f t="shared" si="169"/>
        <v>56.160000000000004</v>
      </c>
    </row>
    <row r="398" spans="2:16">
      <c r="B398" s="540"/>
      <c r="C398" s="543"/>
      <c r="D398" s="549"/>
      <c r="E398" s="546"/>
      <c r="F398" s="553"/>
      <c r="G398" s="247" t="s">
        <v>96</v>
      </c>
      <c r="H398" s="76"/>
      <c r="I398" s="77"/>
      <c r="J398" s="77"/>
      <c r="K398" s="77">
        <v>1</v>
      </c>
      <c r="L398" s="77"/>
      <c r="M398" s="35">
        <v>50</v>
      </c>
      <c r="N398" s="415">
        <f>K398*4</f>
        <v>4</v>
      </c>
      <c r="O398" s="416">
        <f t="shared" si="172"/>
        <v>200</v>
      </c>
      <c r="P398" s="417">
        <f t="shared" si="169"/>
        <v>240</v>
      </c>
    </row>
    <row r="399" spans="2:16">
      <c r="B399" s="540"/>
      <c r="C399" s="543"/>
      <c r="D399" s="549"/>
      <c r="E399" s="546"/>
      <c r="F399" s="553"/>
      <c r="G399" s="247" t="s">
        <v>101</v>
      </c>
      <c r="H399" s="76"/>
      <c r="I399" s="77"/>
      <c r="J399" s="77">
        <v>1</v>
      </c>
      <c r="K399" s="77"/>
      <c r="L399" s="77"/>
      <c r="M399" s="35">
        <v>2</v>
      </c>
      <c r="N399" s="415">
        <v>12</v>
      </c>
      <c r="O399" s="416">
        <f t="shared" si="172"/>
        <v>24</v>
      </c>
      <c r="P399" s="417">
        <f t="shared" si="169"/>
        <v>28.799999999999997</v>
      </c>
    </row>
    <row r="400" spans="2:16">
      <c r="B400" s="541"/>
      <c r="C400" s="544"/>
      <c r="D400" s="556"/>
      <c r="E400" s="555"/>
      <c r="F400" s="576"/>
      <c r="G400" s="247" t="s">
        <v>133</v>
      </c>
      <c r="H400" s="76"/>
      <c r="I400" s="77"/>
      <c r="J400" s="77">
        <v>1</v>
      </c>
      <c r="K400" s="77"/>
      <c r="L400" s="77"/>
      <c r="M400" s="35">
        <v>5</v>
      </c>
      <c r="N400" s="415">
        <f>J400*12</f>
        <v>12</v>
      </c>
      <c r="O400" s="416">
        <f t="shared" si="172"/>
        <v>60</v>
      </c>
      <c r="P400" s="417">
        <f t="shared" ref="P400" si="173">O400*1.2</f>
        <v>72</v>
      </c>
    </row>
    <row r="401" spans="2:16" ht="13.5" thickBot="1">
      <c r="B401" s="259" t="s">
        <v>40</v>
      </c>
      <c r="C401" s="260"/>
      <c r="D401" s="261"/>
      <c r="E401" s="262"/>
      <c r="F401" s="263"/>
      <c r="G401" s="263"/>
      <c r="H401" s="264"/>
      <c r="I401" s="264"/>
      <c r="J401" s="265"/>
      <c r="K401" s="265"/>
      <c r="L401" s="265"/>
      <c r="M401" s="46"/>
      <c r="N401" s="448"/>
      <c r="O401" s="449">
        <f>SUM(O360:O400)</f>
        <v>16543.642800000001</v>
      </c>
      <c r="P401" s="450">
        <f>O401*1.2</f>
        <v>19852.371360000001</v>
      </c>
    </row>
    <row r="402" spans="2:16" s="49" customFormat="1" ht="13.5" thickBot="1">
      <c r="B402" s="266"/>
      <c r="C402" s="267"/>
      <c r="D402" s="268"/>
      <c r="E402" s="268"/>
      <c r="F402" s="269"/>
      <c r="G402" s="269"/>
      <c r="H402" s="270"/>
      <c r="I402" s="271"/>
      <c r="J402" s="271"/>
      <c r="K402" s="271"/>
      <c r="L402" s="271"/>
      <c r="M402" s="48"/>
      <c r="N402" s="451"/>
      <c r="O402" s="452"/>
      <c r="P402" s="452"/>
    </row>
    <row r="403" spans="2:16" ht="13.5" customHeight="1" thickBot="1">
      <c r="B403" s="536" t="s">
        <v>3</v>
      </c>
      <c r="C403" s="536" t="s">
        <v>217</v>
      </c>
      <c r="D403" s="536" t="s">
        <v>218</v>
      </c>
      <c r="E403" s="536" t="s">
        <v>95</v>
      </c>
      <c r="F403" s="536" t="s">
        <v>5</v>
      </c>
      <c r="G403" s="536" t="s">
        <v>19</v>
      </c>
      <c r="H403" s="620" t="s">
        <v>1</v>
      </c>
      <c r="I403" s="621"/>
      <c r="J403" s="621"/>
      <c r="K403" s="621"/>
      <c r="L403" s="622"/>
      <c r="M403" s="625" t="s">
        <v>155</v>
      </c>
      <c r="N403" s="609" t="s">
        <v>180</v>
      </c>
      <c r="O403" s="536" t="s">
        <v>2</v>
      </c>
      <c r="P403" s="536" t="s">
        <v>52</v>
      </c>
    </row>
    <row r="404" spans="2:16" ht="13.5" customHeight="1">
      <c r="B404" s="537"/>
      <c r="C404" s="537"/>
      <c r="D404" s="537"/>
      <c r="E404" s="537"/>
      <c r="F404" s="537"/>
      <c r="G404" s="537"/>
      <c r="H404" s="536" t="s">
        <v>6</v>
      </c>
      <c r="I404" s="536" t="s">
        <v>7</v>
      </c>
      <c r="J404" s="536" t="s">
        <v>8</v>
      </c>
      <c r="K404" s="536" t="s">
        <v>9</v>
      </c>
      <c r="L404" s="536" t="s">
        <v>10</v>
      </c>
      <c r="M404" s="626"/>
      <c r="N404" s="610"/>
      <c r="O404" s="537"/>
      <c r="P404" s="537"/>
    </row>
    <row r="405" spans="2:16" ht="25.5" customHeight="1" thickBot="1">
      <c r="B405" s="538"/>
      <c r="C405" s="538"/>
      <c r="D405" s="538"/>
      <c r="E405" s="538"/>
      <c r="F405" s="538"/>
      <c r="G405" s="538"/>
      <c r="H405" s="538" t="s">
        <v>11</v>
      </c>
      <c r="I405" s="538"/>
      <c r="J405" s="538"/>
      <c r="K405" s="538"/>
      <c r="L405" s="538"/>
      <c r="M405" s="630"/>
      <c r="N405" s="611"/>
      <c r="O405" s="538"/>
      <c r="P405" s="538"/>
    </row>
    <row r="406" spans="2:16">
      <c r="B406" s="801" t="s">
        <v>201</v>
      </c>
      <c r="C406" s="803">
        <v>5485</v>
      </c>
      <c r="D406" s="272">
        <v>43</v>
      </c>
      <c r="E406" s="631" t="s">
        <v>71</v>
      </c>
      <c r="F406" s="273" t="s">
        <v>12</v>
      </c>
      <c r="G406" s="274" t="s">
        <v>81</v>
      </c>
      <c r="H406" s="102"/>
      <c r="I406" s="77">
        <v>3</v>
      </c>
      <c r="J406" s="77"/>
      <c r="K406" s="77"/>
      <c r="L406" s="77"/>
      <c r="M406" s="34">
        <v>1.49E-2</v>
      </c>
      <c r="N406" s="421">
        <f>D406*52*I406</f>
        <v>6708</v>
      </c>
      <c r="O406" s="422">
        <f>M406*N406</f>
        <v>99.949200000000005</v>
      </c>
      <c r="P406" s="423">
        <f t="shared" ref="P406:P418" si="174">O406*1.2</f>
        <v>119.93904000000001</v>
      </c>
    </row>
    <row r="407" spans="2:16">
      <c r="B407" s="801"/>
      <c r="C407" s="803"/>
      <c r="D407" s="639" t="s">
        <v>185</v>
      </c>
      <c r="E407" s="631"/>
      <c r="F407" s="635" t="s">
        <v>186</v>
      </c>
      <c r="G407" s="275" t="s">
        <v>139</v>
      </c>
      <c r="H407" s="76"/>
      <c r="I407" s="77">
        <v>1</v>
      </c>
      <c r="J407" s="77"/>
      <c r="K407" s="77"/>
      <c r="L407" s="77"/>
      <c r="M407" s="35">
        <v>0.7</v>
      </c>
      <c r="N407" s="415">
        <f>I407*52</f>
        <v>52</v>
      </c>
      <c r="O407" s="416">
        <f>M407*N407</f>
        <v>36.4</v>
      </c>
      <c r="P407" s="417">
        <f t="shared" si="174"/>
        <v>43.68</v>
      </c>
    </row>
    <row r="408" spans="2:16" ht="38.25">
      <c r="B408" s="801"/>
      <c r="C408" s="803"/>
      <c r="D408" s="633"/>
      <c r="E408" s="631"/>
      <c r="F408" s="636"/>
      <c r="G408" s="275" t="s">
        <v>100</v>
      </c>
      <c r="H408" s="76"/>
      <c r="I408" s="77"/>
      <c r="J408" s="77"/>
      <c r="K408" s="77"/>
      <c r="L408" s="77">
        <v>2</v>
      </c>
      <c r="M408" s="35">
        <v>5</v>
      </c>
      <c r="N408" s="415">
        <f>L408*1</f>
        <v>2</v>
      </c>
      <c r="O408" s="416">
        <f t="shared" ref="O408:O411" si="175">M408*N408</f>
        <v>10</v>
      </c>
      <c r="P408" s="417">
        <f t="shared" si="174"/>
        <v>12</v>
      </c>
    </row>
    <row r="409" spans="2:16">
      <c r="B409" s="801"/>
      <c r="C409" s="803"/>
      <c r="D409" s="633"/>
      <c r="E409" s="631"/>
      <c r="F409" s="636"/>
      <c r="G409" s="275" t="s">
        <v>98</v>
      </c>
      <c r="H409" s="76"/>
      <c r="I409" s="77">
        <v>1</v>
      </c>
      <c r="J409" s="77"/>
      <c r="K409" s="77"/>
      <c r="L409" s="77"/>
      <c r="M409" s="35">
        <v>0.9</v>
      </c>
      <c r="N409" s="415">
        <f>I409*52</f>
        <v>52</v>
      </c>
      <c r="O409" s="416">
        <f t="shared" si="175"/>
        <v>46.800000000000004</v>
      </c>
      <c r="P409" s="417">
        <f t="shared" si="174"/>
        <v>56.160000000000004</v>
      </c>
    </row>
    <row r="410" spans="2:16">
      <c r="B410" s="801"/>
      <c r="C410" s="803"/>
      <c r="D410" s="633"/>
      <c r="E410" s="631"/>
      <c r="F410" s="636"/>
      <c r="G410" s="275" t="s">
        <v>96</v>
      </c>
      <c r="H410" s="76"/>
      <c r="I410" s="77"/>
      <c r="J410" s="77"/>
      <c r="K410" s="77">
        <v>1</v>
      </c>
      <c r="L410" s="77"/>
      <c r="M410" s="35">
        <v>50</v>
      </c>
      <c r="N410" s="415">
        <f>K410*4</f>
        <v>4</v>
      </c>
      <c r="O410" s="416">
        <f t="shared" si="175"/>
        <v>200</v>
      </c>
      <c r="P410" s="417">
        <f t="shared" si="174"/>
        <v>240</v>
      </c>
    </row>
    <row r="411" spans="2:16" ht="13.5" thickBot="1">
      <c r="B411" s="801"/>
      <c r="C411" s="803"/>
      <c r="D411" s="640"/>
      <c r="E411" s="647"/>
      <c r="F411" s="641"/>
      <c r="G411" s="276" t="s">
        <v>133</v>
      </c>
      <c r="H411" s="79"/>
      <c r="I411" s="80"/>
      <c r="J411" s="80">
        <v>1</v>
      </c>
      <c r="K411" s="80"/>
      <c r="L411" s="80"/>
      <c r="M411" s="36">
        <v>5</v>
      </c>
      <c r="N411" s="418">
        <f>J411*12</f>
        <v>12</v>
      </c>
      <c r="O411" s="416">
        <f t="shared" si="175"/>
        <v>60</v>
      </c>
      <c r="P411" s="419">
        <f t="shared" si="174"/>
        <v>72</v>
      </c>
    </row>
    <row r="412" spans="2:16">
      <c r="B412" s="801"/>
      <c r="C412" s="803"/>
      <c r="D412" s="277">
        <v>107.8</v>
      </c>
      <c r="E412" s="646" t="s">
        <v>72</v>
      </c>
      <c r="F412" s="638" t="s">
        <v>12</v>
      </c>
      <c r="G412" s="278" t="s">
        <v>81</v>
      </c>
      <c r="H412" s="82"/>
      <c r="I412" s="74">
        <v>3</v>
      </c>
      <c r="J412" s="74"/>
      <c r="K412" s="74"/>
      <c r="L412" s="74"/>
      <c r="M412" s="34">
        <v>1.49E-2</v>
      </c>
      <c r="N412" s="412">
        <f>D412*52*I412</f>
        <v>16816.8</v>
      </c>
      <c r="O412" s="413">
        <f>M412*N412</f>
        <v>250.57031999999998</v>
      </c>
      <c r="P412" s="414">
        <f t="shared" si="174"/>
        <v>300.68438399999997</v>
      </c>
    </row>
    <row r="413" spans="2:16" ht="26.25" thickBot="1">
      <c r="B413" s="801"/>
      <c r="C413" s="803"/>
      <c r="D413" s="277">
        <v>107.8</v>
      </c>
      <c r="E413" s="631"/>
      <c r="F413" s="637"/>
      <c r="G413" s="279" t="s">
        <v>88</v>
      </c>
      <c r="H413" s="85"/>
      <c r="I413" s="86"/>
      <c r="J413" s="86"/>
      <c r="K413" s="86"/>
      <c r="L413" s="86">
        <v>1</v>
      </c>
      <c r="M413" s="35">
        <v>2.1</v>
      </c>
      <c r="N413" s="420">
        <f>D413*L413</f>
        <v>107.8</v>
      </c>
      <c r="O413" s="416">
        <f>M413*N413</f>
        <v>226.38</v>
      </c>
      <c r="P413" s="417">
        <f t="shared" si="174"/>
        <v>271.65600000000001</v>
      </c>
    </row>
    <row r="414" spans="2:16">
      <c r="B414" s="801"/>
      <c r="C414" s="803"/>
      <c r="D414" s="277">
        <v>69.5</v>
      </c>
      <c r="E414" s="631"/>
      <c r="F414" s="280" t="s">
        <v>12</v>
      </c>
      <c r="G414" s="275" t="s">
        <v>81</v>
      </c>
      <c r="H414" s="85"/>
      <c r="I414" s="86">
        <v>3</v>
      </c>
      <c r="J414" s="86"/>
      <c r="K414" s="86"/>
      <c r="L414" s="86"/>
      <c r="M414" s="34">
        <v>1.49E-2</v>
      </c>
      <c r="N414" s="420">
        <f>D414*52*I414</f>
        <v>10842</v>
      </c>
      <c r="O414" s="416">
        <f>M414*N414</f>
        <v>161.54580000000001</v>
      </c>
      <c r="P414" s="417">
        <f t="shared" si="174"/>
        <v>193.85496000000001</v>
      </c>
    </row>
    <row r="415" spans="2:16">
      <c r="B415" s="801"/>
      <c r="C415" s="803"/>
      <c r="D415" s="639" t="s">
        <v>185</v>
      </c>
      <c r="E415" s="631"/>
      <c r="F415" s="635" t="s">
        <v>186</v>
      </c>
      <c r="G415" s="275" t="s">
        <v>139</v>
      </c>
      <c r="H415" s="76"/>
      <c r="I415" s="77">
        <v>1</v>
      </c>
      <c r="J415" s="77"/>
      <c r="K415" s="77"/>
      <c r="L415" s="77"/>
      <c r="M415" s="35">
        <v>0.7</v>
      </c>
      <c r="N415" s="415">
        <f>I415*52</f>
        <v>52</v>
      </c>
      <c r="O415" s="416">
        <f>M415*N415</f>
        <v>36.4</v>
      </c>
      <c r="P415" s="417">
        <f t="shared" si="174"/>
        <v>43.68</v>
      </c>
    </row>
    <row r="416" spans="2:16" ht="38.25">
      <c r="B416" s="801"/>
      <c r="C416" s="803"/>
      <c r="D416" s="633"/>
      <c r="E416" s="631"/>
      <c r="F416" s="636"/>
      <c r="G416" s="275" t="s">
        <v>100</v>
      </c>
      <c r="H416" s="76"/>
      <c r="I416" s="77"/>
      <c r="J416" s="77"/>
      <c r="K416" s="77"/>
      <c r="L416" s="77">
        <v>2</v>
      </c>
      <c r="M416" s="35">
        <v>5</v>
      </c>
      <c r="N416" s="415">
        <f>L416*1</f>
        <v>2</v>
      </c>
      <c r="O416" s="416">
        <f t="shared" ref="O416:O422" si="176">M416*N416</f>
        <v>10</v>
      </c>
      <c r="P416" s="417">
        <f t="shared" si="174"/>
        <v>12</v>
      </c>
    </row>
    <row r="417" spans="2:16">
      <c r="B417" s="801"/>
      <c r="C417" s="803"/>
      <c r="D417" s="633"/>
      <c r="E417" s="631"/>
      <c r="F417" s="636"/>
      <c r="G417" s="275" t="s">
        <v>98</v>
      </c>
      <c r="H417" s="76"/>
      <c r="I417" s="77">
        <v>1</v>
      </c>
      <c r="J417" s="77"/>
      <c r="K417" s="77"/>
      <c r="L417" s="77"/>
      <c r="M417" s="35">
        <v>0.9</v>
      </c>
      <c r="N417" s="415">
        <f>I417*52</f>
        <v>52</v>
      </c>
      <c r="O417" s="416">
        <f t="shared" si="176"/>
        <v>46.800000000000004</v>
      </c>
      <c r="P417" s="417">
        <f t="shared" si="174"/>
        <v>56.160000000000004</v>
      </c>
    </row>
    <row r="418" spans="2:16">
      <c r="B418" s="801"/>
      <c r="C418" s="803"/>
      <c r="D418" s="633"/>
      <c r="E418" s="631"/>
      <c r="F418" s="636"/>
      <c r="G418" s="275" t="s">
        <v>96</v>
      </c>
      <c r="H418" s="76"/>
      <c r="I418" s="77"/>
      <c r="J418" s="77"/>
      <c r="K418" s="77">
        <v>1</v>
      </c>
      <c r="L418" s="77"/>
      <c r="M418" s="35">
        <v>50</v>
      </c>
      <c r="N418" s="415">
        <f>K418*4</f>
        <v>4</v>
      </c>
      <c r="O418" s="416">
        <f t="shared" si="176"/>
        <v>200</v>
      </c>
      <c r="P418" s="417">
        <f t="shared" si="174"/>
        <v>240</v>
      </c>
    </row>
    <row r="419" spans="2:16">
      <c r="B419" s="801"/>
      <c r="C419" s="803"/>
      <c r="D419" s="633"/>
      <c r="E419" s="631"/>
      <c r="F419" s="636"/>
      <c r="G419" s="275" t="s">
        <v>101</v>
      </c>
      <c r="H419" s="76"/>
      <c r="I419" s="77"/>
      <c r="J419" s="77"/>
      <c r="K419" s="77"/>
      <c r="L419" s="77"/>
      <c r="M419" s="35">
        <v>2</v>
      </c>
      <c r="N419" s="415"/>
      <c r="O419" s="416"/>
      <c r="P419" s="417"/>
    </row>
    <row r="420" spans="2:16">
      <c r="B420" s="801"/>
      <c r="C420" s="803"/>
      <c r="D420" s="633"/>
      <c r="E420" s="631"/>
      <c r="F420" s="636"/>
      <c r="G420" s="275" t="s">
        <v>133</v>
      </c>
      <c r="H420" s="76"/>
      <c r="I420" s="77"/>
      <c r="J420" s="77">
        <v>1</v>
      </c>
      <c r="K420" s="77"/>
      <c r="L420" s="77"/>
      <c r="M420" s="35">
        <v>5</v>
      </c>
      <c r="N420" s="415">
        <f>J420*12</f>
        <v>12</v>
      </c>
      <c r="O420" s="416">
        <f t="shared" si="176"/>
        <v>60</v>
      </c>
      <c r="P420" s="417">
        <f t="shared" ref="P420:P436" si="177">O420*1.2</f>
        <v>72</v>
      </c>
    </row>
    <row r="421" spans="2:16" ht="25.5">
      <c r="B421" s="801"/>
      <c r="C421" s="803"/>
      <c r="D421" s="633"/>
      <c r="E421" s="631"/>
      <c r="F421" s="636"/>
      <c r="G421" s="275" t="s">
        <v>97</v>
      </c>
      <c r="H421" s="76"/>
      <c r="I421" s="77"/>
      <c r="J421" s="77">
        <v>1</v>
      </c>
      <c r="K421" s="77"/>
      <c r="L421" s="77"/>
      <c r="M421" s="35">
        <v>3</v>
      </c>
      <c r="N421" s="415">
        <f>J421*12</f>
        <v>12</v>
      </c>
      <c r="O421" s="416">
        <f t="shared" si="176"/>
        <v>36</v>
      </c>
      <c r="P421" s="417">
        <f t="shared" si="177"/>
        <v>43.199999999999996</v>
      </c>
    </row>
    <row r="422" spans="2:16" ht="13.5" thickBot="1">
      <c r="B422" s="801"/>
      <c r="C422" s="803"/>
      <c r="D422" s="640"/>
      <c r="E422" s="647"/>
      <c r="F422" s="641"/>
      <c r="G422" s="281" t="s">
        <v>99</v>
      </c>
      <c r="H422" s="89"/>
      <c r="I422" s="80">
        <v>1</v>
      </c>
      <c r="J422" s="80"/>
      <c r="K422" s="80"/>
      <c r="L422" s="80"/>
      <c r="M422" s="36">
        <v>3</v>
      </c>
      <c r="N422" s="418">
        <f>I422*52</f>
        <v>52</v>
      </c>
      <c r="O422" s="416">
        <f t="shared" si="176"/>
        <v>156</v>
      </c>
      <c r="P422" s="419">
        <f t="shared" si="177"/>
        <v>187.2</v>
      </c>
    </row>
    <row r="423" spans="2:16" ht="25.5">
      <c r="B423" s="801"/>
      <c r="C423" s="803"/>
      <c r="D423" s="282">
        <v>64.400000000000006</v>
      </c>
      <c r="E423" s="642" t="s">
        <v>73</v>
      </c>
      <c r="F423" s="283" t="s">
        <v>12</v>
      </c>
      <c r="G423" s="278" t="s">
        <v>124</v>
      </c>
      <c r="H423" s="82">
        <v>1</v>
      </c>
      <c r="I423" s="74"/>
      <c r="J423" s="74"/>
      <c r="K423" s="74"/>
      <c r="L423" s="74"/>
      <c r="M423" s="34">
        <v>1.6E-2</v>
      </c>
      <c r="N423" s="412">
        <f>D423*252*H423</f>
        <v>16228.800000000001</v>
      </c>
      <c r="O423" s="413">
        <f>M423*N423</f>
        <v>259.66079999999999</v>
      </c>
      <c r="P423" s="414">
        <f t="shared" si="177"/>
        <v>311.59296000000001</v>
      </c>
    </row>
    <row r="424" spans="2:16" ht="38.25">
      <c r="B424" s="801"/>
      <c r="C424" s="803"/>
      <c r="D424" s="639" t="s">
        <v>185</v>
      </c>
      <c r="E424" s="633"/>
      <c r="F424" s="643" t="s">
        <v>186</v>
      </c>
      <c r="G424" s="275" t="s">
        <v>100</v>
      </c>
      <c r="H424" s="76"/>
      <c r="I424" s="77"/>
      <c r="J424" s="77"/>
      <c r="K424" s="77"/>
      <c r="L424" s="77">
        <v>2</v>
      </c>
      <c r="M424" s="35">
        <v>5</v>
      </c>
      <c r="N424" s="415">
        <f>L424*1</f>
        <v>2</v>
      </c>
      <c r="O424" s="416">
        <f>M424*N424</f>
        <v>10</v>
      </c>
      <c r="P424" s="417">
        <f t="shared" si="177"/>
        <v>12</v>
      </c>
    </row>
    <row r="425" spans="2:16">
      <c r="B425" s="801"/>
      <c r="C425" s="803"/>
      <c r="D425" s="633"/>
      <c r="E425" s="633"/>
      <c r="F425" s="644"/>
      <c r="G425" s="275" t="s">
        <v>98</v>
      </c>
      <c r="H425" s="76"/>
      <c r="I425" s="77">
        <v>1</v>
      </c>
      <c r="J425" s="77"/>
      <c r="K425" s="77"/>
      <c r="L425" s="77"/>
      <c r="M425" s="35">
        <v>0.9</v>
      </c>
      <c r="N425" s="415">
        <f>I425*52</f>
        <v>52</v>
      </c>
      <c r="O425" s="416">
        <f t="shared" ref="O425:O427" si="178">M425*N425</f>
        <v>46.800000000000004</v>
      </c>
      <c r="P425" s="417">
        <f t="shared" si="177"/>
        <v>56.160000000000004</v>
      </c>
    </row>
    <row r="426" spans="2:16">
      <c r="B426" s="801"/>
      <c r="C426" s="803"/>
      <c r="D426" s="633"/>
      <c r="E426" s="633"/>
      <c r="F426" s="644"/>
      <c r="G426" s="275" t="s">
        <v>96</v>
      </c>
      <c r="H426" s="76"/>
      <c r="I426" s="77"/>
      <c r="J426" s="77"/>
      <c r="K426" s="77">
        <v>1</v>
      </c>
      <c r="L426" s="77"/>
      <c r="M426" s="35">
        <v>50</v>
      </c>
      <c r="N426" s="415">
        <f>K426*4</f>
        <v>4</v>
      </c>
      <c r="O426" s="416">
        <f t="shared" si="178"/>
        <v>200</v>
      </c>
      <c r="P426" s="417">
        <f t="shared" si="177"/>
        <v>240</v>
      </c>
    </row>
    <row r="427" spans="2:16" ht="13.5" thickBot="1">
      <c r="B427" s="801"/>
      <c r="C427" s="803"/>
      <c r="D427" s="640"/>
      <c r="E427" s="640"/>
      <c r="F427" s="645"/>
      <c r="G427" s="276" t="s">
        <v>133</v>
      </c>
      <c r="H427" s="79"/>
      <c r="I427" s="80"/>
      <c r="J427" s="80">
        <v>1</v>
      </c>
      <c r="K427" s="80"/>
      <c r="L427" s="80"/>
      <c r="M427" s="36">
        <v>5</v>
      </c>
      <c r="N427" s="418">
        <f>J427*12</f>
        <v>12</v>
      </c>
      <c r="O427" s="416">
        <f t="shared" si="178"/>
        <v>60</v>
      </c>
      <c r="P427" s="419">
        <f t="shared" si="177"/>
        <v>72</v>
      </c>
    </row>
    <row r="428" spans="2:16">
      <c r="B428" s="801"/>
      <c r="C428" s="803"/>
      <c r="D428" s="282">
        <v>248.3</v>
      </c>
      <c r="E428" s="646" t="s">
        <v>74</v>
      </c>
      <c r="F428" s="648" t="s">
        <v>131</v>
      </c>
      <c r="G428" s="284" t="s">
        <v>82</v>
      </c>
      <c r="H428" s="73"/>
      <c r="I428" s="74">
        <v>1</v>
      </c>
      <c r="J428" s="74"/>
      <c r="K428" s="74"/>
      <c r="L428" s="74"/>
      <c r="M428" s="34">
        <v>1.7999999999999999E-2</v>
      </c>
      <c r="N428" s="412">
        <f>D428*52*I428</f>
        <v>12911.6</v>
      </c>
      <c r="O428" s="413">
        <f t="shared" ref="O428:O433" si="179">M428*N428</f>
        <v>232.40879999999999</v>
      </c>
      <c r="P428" s="414">
        <f t="shared" si="177"/>
        <v>278.89055999999999</v>
      </c>
    </row>
    <row r="429" spans="2:16">
      <c r="B429" s="801"/>
      <c r="C429" s="803"/>
      <c r="D429" s="282">
        <v>248.3</v>
      </c>
      <c r="E429" s="631"/>
      <c r="F429" s="649"/>
      <c r="G429" s="285" t="s">
        <v>191</v>
      </c>
      <c r="H429" s="95"/>
      <c r="I429" s="96"/>
      <c r="J429" s="96"/>
      <c r="K429" s="96"/>
      <c r="L429" s="86">
        <v>1</v>
      </c>
      <c r="M429" s="35">
        <v>0.25</v>
      </c>
      <c r="N429" s="420">
        <f>D429*L429</f>
        <v>248.3</v>
      </c>
      <c r="O429" s="416">
        <f t="shared" si="179"/>
        <v>62.075000000000003</v>
      </c>
      <c r="P429" s="417">
        <f t="shared" si="177"/>
        <v>74.489999999999995</v>
      </c>
    </row>
    <row r="430" spans="2:16" ht="25.5">
      <c r="B430" s="801"/>
      <c r="C430" s="803"/>
      <c r="D430" s="286">
        <v>316.10000000000002</v>
      </c>
      <c r="E430" s="631"/>
      <c r="F430" s="650" t="s">
        <v>132</v>
      </c>
      <c r="G430" s="279" t="s">
        <v>84</v>
      </c>
      <c r="H430" s="85"/>
      <c r="I430" s="98">
        <v>2</v>
      </c>
      <c r="J430" s="98"/>
      <c r="K430" s="98"/>
      <c r="L430" s="98"/>
      <c r="M430" s="35">
        <v>1.4999999999999999E-2</v>
      </c>
      <c r="N430" s="420">
        <f>D430*52*I430</f>
        <v>32874.400000000001</v>
      </c>
      <c r="O430" s="416">
        <f t="shared" si="179"/>
        <v>493.11599999999999</v>
      </c>
      <c r="P430" s="417">
        <f t="shared" si="177"/>
        <v>591.73919999999998</v>
      </c>
    </row>
    <row r="431" spans="2:16" ht="26.25" thickBot="1">
      <c r="B431" s="801"/>
      <c r="C431" s="803"/>
      <c r="D431" s="286">
        <v>316.10000000000002</v>
      </c>
      <c r="E431" s="631"/>
      <c r="F431" s="649"/>
      <c r="G431" s="279" t="s">
        <v>69</v>
      </c>
      <c r="H431" s="85"/>
      <c r="I431" s="98"/>
      <c r="J431" s="98"/>
      <c r="K431" s="98"/>
      <c r="L431" s="86">
        <v>2</v>
      </c>
      <c r="M431" s="35">
        <v>1.49</v>
      </c>
      <c r="N431" s="420">
        <f>D431*L431</f>
        <v>632.20000000000005</v>
      </c>
      <c r="O431" s="416">
        <f t="shared" si="179"/>
        <v>941.97800000000007</v>
      </c>
      <c r="P431" s="417">
        <f t="shared" si="177"/>
        <v>1130.3736000000001</v>
      </c>
    </row>
    <row r="432" spans="2:16">
      <c r="B432" s="801"/>
      <c r="C432" s="803"/>
      <c r="D432" s="277">
        <v>380.2</v>
      </c>
      <c r="E432" s="631"/>
      <c r="F432" s="280" t="s">
        <v>130</v>
      </c>
      <c r="G432" s="275" t="s">
        <v>81</v>
      </c>
      <c r="H432" s="85"/>
      <c r="I432" s="86">
        <v>2</v>
      </c>
      <c r="J432" s="86"/>
      <c r="K432" s="86"/>
      <c r="L432" s="86"/>
      <c r="M432" s="34">
        <v>1.49E-2</v>
      </c>
      <c r="N432" s="420">
        <f>D432*52*I432</f>
        <v>39540.799999999996</v>
      </c>
      <c r="O432" s="416">
        <f t="shared" si="179"/>
        <v>589.15791999999999</v>
      </c>
      <c r="P432" s="417">
        <f t="shared" si="177"/>
        <v>706.98950400000001</v>
      </c>
    </row>
    <row r="433" spans="2:16" ht="38.25">
      <c r="B433" s="801"/>
      <c r="C433" s="803"/>
      <c r="D433" s="639" t="s">
        <v>185</v>
      </c>
      <c r="E433" s="631"/>
      <c r="F433" s="635" t="s">
        <v>186</v>
      </c>
      <c r="G433" s="275" t="s">
        <v>100</v>
      </c>
      <c r="H433" s="76"/>
      <c r="I433" s="77"/>
      <c r="J433" s="77"/>
      <c r="K433" s="77"/>
      <c r="L433" s="77">
        <v>2</v>
      </c>
      <c r="M433" s="35">
        <v>5</v>
      </c>
      <c r="N433" s="415">
        <f>L433*1</f>
        <v>2</v>
      </c>
      <c r="O433" s="416">
        <f t="shared" si="179"/>
        <v>10</v>
      </c>
      <c r="P433" s="417">
        <f t="shared" si="177"/>
        <v>12</v>
      </c>
    </row>
    <row r="434" spans="2:16">
      <c r="B434" s="801"/>
      <c r="C434" s="803"/>
      <c r="D434" s="633"/>
      <c r="E434" s="631"/>
      <c r="F434" s="636"/>
      <c r="G434" s="275" t="s">
        <v>102</v>
      </c>
      <c r="H434" s="76"/>
      <c r="I434" s="77">
        <v>1</v>
      </c>
      <c r="J434" s="77"/>
      <c r="K434" s="77"/>
      <c r="L434" s="77"/>
      <c r="M434" s="35">
        <v>1</v>
      </c>
      <c r="N434" s="415">
        <f>I434*52</f>
        <v>52</v>
      </c>
      <c r="O434" s="416">
        <f t="shared" ref="O434:O440" si="180">M434*N434</f>
        <v>52</v>
      </c>
      <c r="P434" s="417">
        <f t="shared" si="177"/>
        <v>62.4</v>
      </c>
    </row>
    <row r="435" spans="2:16">
      <c r="B435" s="801"/>
      <c r="C435" s="803"/>
      <c r="D435" s="633"/>
      <c r="E435" s="631"/>
      <c r="F435" s="636"/>
      <c r="G435" s="275" t="s">
        <v>98</v>
      </c>
      <c r="H435" s="76"/>
      <c r="I435" s="77">
        <v>1</v>
      </c>
      <c r="J435" s="77"/>
      <c r="K435" s="77"/>
      <c r="L435" s="77"/>
      <c r="M435" s="35">
        <v>0.9</v>
      </c>
      <c r="N435" s="415">
        <f>I435*52</f>
        <v>52</v>
      </c>
      <c r="O435" s="416">
        <f t="shared" si="180"/>
        <v>46.800000000000004</v>
      </c>
      <c r="P435" s="417">
        <f t="shared" si="177"/>
        <v>56.160000000000004</v>
      </c>
    </row>
    <row r="436" spans="2:16">
      <c r="B436" s="801"/>
      <c r="C436" s="803"/>
      <c r="D436" s="633"/>
      <c r="E436" s="631"/>
      <c r="F436" s="636"/>
      <c r="G436" s="275" t="s">
        <v>96</v>
      </c>
      <c r="H436" s="76"/>
      <c r="I436" s="77"/>
      <c r="J436" s="77"/>
      <c r="K436" s="77">
        <v>1</v>
      </c>
      <c r="L436" s="77"/>
      <c r="M436" s="35">
        <v>50</v>
      </c>
      <c r="N436" s="415">
        <f>K436*4</f>
        <v>4</v>
      </c>
      <c r="O436" s="416">
        <f t="shared" si="180"/>
        <v>200</v>
      </c>
      <c r="P436" s="417">
        <f t="shared" si="177"/>
        <v>240</v>
      </c>
    </row>
    <row r="437" spans="2:16">
      <c r="B437" s="801"/>
      <c r="C437" s="803"/>
      <c r="D437" s="633"/>
      <c r="E437" s="631"/>
      <c r="F437" s="636"/>
      <c r="G437" s="275" t="s">
        <v>101</v>
      </c>
      <c r="H437" s="76"/>
      <c r="I437" s="77"/>
      <c r="J437" s="77"/>
      <c r="K437" s="77"/>
      <c r="L437" s="77"/>
      <c r="M437" s="35">
        <v>2</v>
      </c>
      <c r="N437" s="415"/>
      <c r="O437" s="416"/>
      <c r="P437" s="417"/>
    </row>
    <row r="438" spans="2:16">
      <c r="B438" s="801"/>
      <c r="C438" s="803"/>
      <c r="D438" s="633"/>
      <c r="E438" s="631"/>
      <c r="F438" s="636"/>
      <c r="G438" s="275" t="s">
        <v>133</v>
      </c>
      <c r="H438" s="76"/>
      <c r="I438" s="77"/>
      <c r="J438" s="77">
        <v>1</v>
      </c>
      <c r="K438" s="77"/>
      <c r="L438" s="77"/>
      <c r="M438" s="35">
        <v>5</v>
      </c>
      <c r="N438" s="415">
        <f>J438*12</f>
        <v>12</v>
      </c>
      <c r="O438" s="416">
        <f t="shared" si="180"/>
        <v>60</v>
      </c>
      <c r="P438" s="417">
        <f t="shared" ref="P438:P445" si="181">O438*1.2</f>
        <v>72</v>
      </c>
    </row>
    <row r="439" spans="2:16" ht="25.5">
      <c r="B439" s="801"/>
      <c r="C439" s="803"/>
      <c r="D439" s="633"/>
      <c r="E439" s="631"/>
      <c r="F439" s="636"/>
      <c r="G439" s="275" t="s">
        <v>97</v>
      </c>
      <c r="H439" s="76"/>
      <c r="I439" s="77"/>
      <c r="J439" s="77">
        <v>1</v>
      </c>
      <c r="K439" s="77"/>
      <c r="L439" s="77"/>
      <c r="M439" s="35">
        <v>3</v>
      </c>
      <c r="N439" s="415">
        <f>J439*12</f>
        <v>12</v>
      </c>
      <c r="O439" s="416">
        <f t="shared" si="180"/>
        <v>36</v>
      </c>
      <c r="P439" s="417">
        <f t="shared" si="181"/>
        <v>43.199999999999996</v>
      </c>
    </row>
    <row r="440" spans="2:16" ht="13.5" thickBot="1">
      <c r="B440" s="801"/>
      <c r="C440" s="803"/>
      <c r="D440" s="640"/>
      <c r="E440" s="647"/>
      <c r="F440" s="641"/>
      <c r="G440" s="281" t="s">
        <v>99</v>
      </c>
      <c r="H440" s="89"/>
      <c r="I440" s="80">
        <v>1</v>
      </c>
      <c r="J440" s="80"/>
      <c r="K440" s="80"/>
      <c r="L440" s="80"/>
      <c r="M440" s="36">
        <v>3</v>
      </c>
      <c r="N440" s="418">
        <f>I440*52</f>
        <v>52</v>
      </c>
      <c r="O440" s="504">
        <f t="shared" si="180"/>
        <v>156</v>
      </c>
      <c r="P440" s="419">
        <f t="shared" si="181"/>
        <v>187.2</v>
      </c>
    </row>
    <row r="441" spans="2:16">
      <c r="B441" s="801"/>
      <c r="C441" s="803"/>
      <c r="D441" s="272">
        <v>954</v>
      </c>
      <c r="E441" s="631" t="s">
        <v>200</v>
      </c>
      <c r="F441" s="287" t="s">
        <v>12</v>
      </c>
      <c r="G441" s="288" t="s">
        <v>81</v>
      </c>
      <c r="H441" s="102">
        <v>1</v>
      </c>
      <c r="I441" s="77"/>
      <c r="J441" s="77"/>
      <c r="K441" s="77"/>
      <c r="L441" s="77"/>
      <c r="M441" s="34">
        <v>1.49E-2</v>
      </c>
      <c r="N441" s="421">
        <f>D441*252*H441</f>
        <v>240408</v>
      </c>
      <c r="O441" s="422">
        <f>M441*N441</f>
        <v>3582.0792000000001</v>
      </c>
      <c r="P441" s="423">
        <f t="shared" si="181"/>
        <v>4298.4950399999998</v>
      </c>
    </row>
    <row r="442" spans="2:16" ht="38.25">
      <c r="B442" s="801"/>
      <c r="C442" s="803"/>
      <c r="D442" s="633" t="s">
        <v>185</v>
      </c>
      <c r="E442" s="631"/>
      <c r="F442" s="635" t="s">
        <v>186</v>
      </c>
      <c r="G442" s="275" t="s">
        <v>100</v>
      </c>
      <c r="H442" s="76"/>
      <c r="I442" s="77"/>
      <c r="J442" s="77"/>
      <c r="K442" s="77"/>
      <c r="L442" s="77">
        <v>2</v>
      </c>
      <c r="M442" s="35">
        <v>5</v>
      </c>
      <c r="N442" s="415">
        <f>L442*1</f>
        <v>2</v>
      </c>
      <c r="O442" s="416">
        <f>M442*N442</f>
        <v>10</v>
      </c>
      <c r="P442" s="417">
        <f t="shared" si="181"/>
        <v>12</v>
      </c>
    </row>
    <row r="443" spans="2:16">
      <c r="B443" s="801"/>
      <c r="C443" s="803"/>
      <c r="D443" s="633"/>
      <c r="E443" s="631"/>
      <c r="F443" s="636"/>
      <c r="G443" s="275" t="s">
        <v>102</v>
      </c>
      <c r="H443" s="76"/>
      <c r="I443" s="77">
        <v>1</v>
      </c>
      <c r="J443" s="77"/>
      <c r="K443" s="77"/>
      <c r="L443" s="77"/>
      <c r="M443" s="35">
        <v>1</v>
      </c>
      <c r="N443" s="415">
        <f>I443*52</f>
        <v>52</v>
      </c>
      <c r="O443" s="416">
        <f t="shared" ref="O443:O449" si="182">M443*N443</f>
        <v>52</v>
      </c>
      <c r="P443" s="417">
        <f t="shared" si="181"/>
        <v>62.4</v>
      </c>
    </row>
    <row r="444" spans="2:16">
      <c r="B444" s="801"/>
      <c r="C444" s="803"/>
      <c r="D444" s="633"/>
      <c r="E444" s="631"/>
      <c r="F444" s="636"/>
      <c r="G444" s="275" t="s">
        <v>98</v>
      </c>
      <c r="H444" s="76"/>
      <c r="I444" s="77">
        <v>1</v>
      </c>
      <c r="J444" s="77"/>
      <c r="K444" s="77"/>
      <c r="L444" s="77"/>
      <c r="M444" s="35">
        <v>0.9</v>
      </c>
      <c r="N444" s="415">
        <f>I444*52</f>
        <v>52</v>
      </c>
      <c r="O444" s="416">
        <f t="shared" si="182"/>
        <v>46.800000000000004</v>
      </c>
      <c r="P444" s="417">
        <f t="shared" si="181"/>
        <v>56.160000000000004</v>
      </c>
    </row>
    <row r="445" spans="2:16">
      <c r="B445" s="801"/>
      <c r="C445" s="803"/>
      <c r="D445" s="633"/>
      <c r="E445" s="631"/>
      <c r="F445" s="636"/>
      <c r="G445" s="275" t="s">
        <v>96</v>
      </c>
      <c r="H445" s="76"/>
      <c r="I445" s="77"/>
      <c r="J445" s="77"/>
      <c r="K445" s="77">
        <v>1</v>
      </c>
      <c r="L445" s="77"/>
      <c r="M445" s="35">
        <v>50</v>
      </c>
      <c r="N445" s="415">
        <f>K445*4</f>
        <v>4</v>
      </c>
      <c r="O445" s="416">
        <f t="shared" si="182"/>
        <v>200</v>
      </c>
      <c r="P445" s="417">
        <f t="shared" si="181"/>
        <v>240</v>
      </c>
    </row>
    <row r="446" spans="2:16">
      <c r="B446" s="801"/>
      <c r="C446" s="803"/>
      <c r="D446" s="633"/>
      <c r="E446" s="631"/>
      <c r="F446" s="636"/>
      <c r="G446" s="275" t="s">
        <v>101</v>
      </c>
      <c r="H446" s="76"/>
      <c r="I446" s="77"/>
      <c r="J446" s="77"/>
      <c r="K446" s="77"/>
      <c r="L446" s="77"/>
      <c r="M446" s="35">
        <v>2</v>
      </c>
      <c r="N446" s="415"/>
      <c r="O446" s="416"/>
      <c r="P446" s="417"/>
    </row>
    <row r="447" spans="2:16">
      <c r="B447" s="801"/>
      <c r="C447" s="803"/>
      <c r="D447" s="633"/>
      <c r="E447" s="631"/>
      <c r="F447" s="636"/>
      <c r="G447" s="275" t="s">
        <v>133</v>
      </c>
      <c r="H447" s="76"/>
      <c r="I447" s="77"/>
      <c r="J447" s="77">
        <v>1</v>
      </c>
      <c r="K447" s="77"/>
      <c r="L447" s="77"/>
      <c r="M447" s="35">
        <v>5</v>
      </c>
      <c r="N447" s="415">
        <f>J447*12</f>
        <v>12</v>
      </c>
      <c r="O447" s="416">
        <f t="shared" si="182"/>
        <v>60</v>
      </c>
      <c r="P447" s="417">
        <f>O447*1.2</f>
        <v>72</v>
      </c>
    </row>
    <row r="448" spans="2:16" ht="25.5">
      <c r="B448" s="801"/>
      <c r="C448" s="803"/>
      <c r="D448" s="633"/>
      <c r="E448" s="631"/>
      <c r="F448" s="636"/>
      <c r="G448" s="275" t="s">
        <v>97</v>
      </c>
      <c r="H448" s="76"/>
      <c r="I448" s="77"/>
      <c r="J448" s="77">
        <v>1</v>
      </c>
      <c r="K448" s="77"/>
      <c r="L448" s="77"/>
      <c r="M448" s="35">
        <v>3</v>
      </c>
      <c r="N448" s="415">
        <f>J448*12</f>
        <v>12</v>
      </c>
      <c r="O448" s="416">
        <f t="shared" si="182"/>
        <v>36</v>
      </c>
      <c r="P448" s="417">
        <f>O448*1.2</f>
        <v>43.199999999999996</v>
      </c>
    </row>
    <row r="449" spans="2:17">
      <c r="B449" s="802"/>
      <c r="C449" s="804"/>
      <c r="D449" s="634"/>
      <c r="E449" s="632"/>
      <c r="F449" s="637"/>
      <c r="G449" s="275" t="s">
        <v>99</v>
      </c>
      <c r="H449" s="76"/>
      <c r="I449" s="77">
        <v>1</v>
      </c>
      <c r="J449" s="77"/>
      <c r="K449" s="77"/>
      <c r="L449" s="77"/>
      <c r="M449" s="35">
        <v>3</v>
      </c>
      <c r="N449" s="415">
        <f>I449*52</f>
        <v>52</v>
      </c>
      <c r="O449" s="416">
        <f t="shared" si="182"/>
        <v>156</v>
      </c>
      <c r="P449" s="417">
        <f>O449*1.2</f>
        <v>187.2</v>
      </c>
    </row>
    <row r="450" spans="2:17" ht="13.5" thickBot="1">
      <c r="B450" s="289" t="s">
        <v>40</v>
      </c>
      <c r="C450" s="290"/>
      <c r="D450" s="291"/>
      <c r="E450" s="292"/>
      <c r="F450" s="293"/>
      <c r="G450" s="293"/>
      <c r="H450" s="294"/>
      <c r="I450" s="294"/>
      <c r="J450" s="295"/>
      <c r="K450" s="295"/>
      <c r="L450" s="295"/>
      <c r="M450" s="50"/>
      <c r="N450" s="453"/>
      <c r="O450" s="454">
        <f>SUM(O406:O449)</f>
        <v>9235.7210400000004</v>
      </c>
      <c r="P450" s="455">
        <f>O450*1.2</f>
        <v>11082.865248</v>
      </c>
    </row>
    <row r="451" spans="2:17" s="49" customFormat="1">
      <c r="B451" s="266"/>
      <c r="C451" s="267"/>
      <c r="D451" s="268"/>
      <c r="E451" s="268"/>
      <c r="F451" s="269"/>
      <c r="G451" s="269"/>
      <c r="H451" s="270"/>
      <c r="I451" s="271"/>
      <c r="J451" s="271"/>
      <c r="K451" s="271"/>
      <c r="L451" s="271"/>
      <c r="M451" s="48"/>
      <c r="N451" s="451"/>
      <c r="O451" s="452"/>
      <c r="P451" s="452"/>
    </row>
    <row r="452" spans="2:17" s="49" customFormat="1" ht="13.5" thickBot="1">
      <c r="B452" s="296" t="s">
        <v>129</v>
      </c>
      <c r="C452" s="267"/>
      <c r="D452" s="268"/>
      <c r="E452" s="268"/>
      <c r="F452" s="269"/>
      <c r="G452" s="269"/>
      <c r="H452" s="270"/>
      <c r="I452" s="271"/>
      <c r="J452" s="271"/>
      <c r="K452" s="271"/>
      <c r="L452" s="271"/>
      <c r="M452" s="48"/>
      <c r="N452" s="451"/>
      <c r="O452" s="452"/>
      <c r="P452" s="452"/>
    </row>
    <row r="453" spans="2:17" ht="15.75" customHeight="1" thickBot="1">
      <c r="B453" s="536" t="s">
        <v>3</v>
      </c>
      <c r="C453" s="536" t="s">
        <v>217</v>
      </c>
      <c r="D453" s="536" t="s">
        <v>218</v>
      </c>
      <c r="E453" s="536" t="s">
        <v>95</v>
      </c>
      <c r="F453" s="536" t="s">
        <v>5</v>
      </c>
      <c r="G453" s="536" t="s">
        <v>19</v>
      </c>
      <c r="H453" s="620" t="s">
        <v>1</v>
      </c>
      <c r="I453" s="621"/>
      <c r="J453" s="621"/>
      <c r="K453" s="621"/>
      <c r="L453" s="622"/>
      <c r="M453" s="625"/>
      <c r="N453" s="609" t="s">
        <v>51</v>
      </c>
      <c r="O453" s="536" t="s">
        <v>2</v>
      </c>
      <c r="P453" s="536" t="s">
        <v>52</v>
      </c>
    </row>
    <row r="454" spans="2:17" ht="14.25" customHeight="1">
      <c r="B454" s="537"/>
      <c r="C454" s="537"/>
      <c r="D454" s="537"/>
      <c r="E454" s="537"/>
      <c r="F454" s="537"/>
      <c r="G454" s="537"/>
      <c r="H454" s="536" t="s">
        <v>6</v>
      </c>
      <c r="I454" s="536" t="s">
        <v>7</v>
      </c>
      <c r="J454" s="536" t="s">
        <v>8</v>
      </c>
      <c r="K454" s="536" t="s">
        <v>9</v>
      </c>
      <c r="L454" s="536" t="s">
        <v>10</v>
      </c>
      <c r="M454" s="626"/>
      <c r="N454" s="610"/>
      <c r="O454" s="537"/>
      <c r="P454" s="537"/>
    </row>
    <row r="455" spans="2:17" ht="20.25" customHeight="1" thickBot="1">
      <c r="B455" s="538"/>
      <c r="C455" s="538"/>
      <c r="D455" s="538"/>
      <c r="E455" s="538"/>
      <c r="F455" s="538"/>
      <c r="G455" s="538"/>
      <c r="H455" s="538" t="s">
        <v>11</v>
      </c>
      <c r="I455" s="538"/>
      <c r="J455" s="538"/>
      <c r="K455" s="538"/>
      <c r="L455" s="538"/>
      <c r="M455" s="630"/>
      <c r="N455" s="611"/>
      <c r="O455" s="538"/>
      <c r="P455" s="538"/>
    </row>
    <row r="456" spans="2:17" ht="13.5" thickBot="1">
      <c r="B456" s="297" t="s">
        <v>13</v>
      </c>
      <c r="C456" s="298">
        <v>5485</v>
      </c>
      <c r="D456" s="298">
        <f t="shared" ref="D456:D457" si="183">C456*80%</f>
        <v>4388</v>
      </c>
      <c r="E456" s="298"/>
      <c r="F456" s="299" t="s">
        <v>12</v>
      </c>
      <c r="G456" s="299" t="s">
        <v>103</v>
      </c>
      <c r="H456" s="300"/>
      <c r="I456" s="300"/>
      <c r="J456" s="300"/>
      <c r="K456" s="300">
        <v>1</v>
      </c>
      <c r="L456" s="300"/>
      <c r="M456" s="51">
        <v>1.4E-2</v>
      </c>
      <c r="N456" s="456">
        <f>D456*4*K456</f>
        <v>17552</v>
      </c>
      <c r="O456" s="457">
        <f t="shared" ref="O456:O517" si="184">M456*N456</f>
        <v>245.72800000000001</v>
      </c>
      <c r="P456" s="458">
        <f t="shared" ref="P456:P524" si="185">O456*1.2</f>
        <v>294.87360000000001</v>
      </c>
    </row>
    <row r="457" spans="2:17" ht="25.5" customHeight="1">
      <c r="B457" s="533" t="s">
        <v>42</v>
      </c>
      <c r="C457" s="530">
        <v>515</v>
      </c>
      <c r="D457" s="132">
        <f t="shared" si="183"/>
        <v>412</v>
      </c>
      <c r="E457" s="526" t="s">
        <v>209</v>
      </c>
      <c r="F457" s="133" t="s">
        <v>49</v>
      </c>
      <c r="G457" s="301" t="s">
        <v>80</v>
      </c>
      <c r="H457" s="73">
        <v>1</v>
      </c>
      <c r="I457" s="73"/>
      <c r="J457" s="73"/>
      <c r="K457" s="73"/>
      <c r="L457" s="73"/>
      <c r="M457" s="34">
        <v>1.4500000000000001E-2</v>
      </c>
      <c r="N457" s="412">
        <f>D457*252*H457</f>
        <v>103824</v>
      </c>
      <c r="O457" s="459">
        <f t="shared" si="184"/>
        <v>1505.4480000000001</v>
      </c>
      <c r="P457" s="460">
        <f t="shared" si="185"/>
        <v>1806.5376000000001</v>
      </c>
      <c r="Q457" s="49"/>
    </row>
    <row r="458" spans="2:17" ht="38.25">
      <c r="B458" s="534"/>
      <c r="C458" s="531"/>
      <c r="D458" s="529" t="s">
        <v>185</v>
      </c>
      <c r="E458" s="527"/>
      <c r="F458" s="651" t="s">
        <v>186</v>
      </c>
      <c r="G458" s="135" t="s">
        <v>100</v>
      </c>
      <c r="H458" s="76"/>
      <c r="I458" s="77"/>
      <c r="J458" s="77"/>
      <c r="K458" s="77"/>
      <c r="L458" s="77">
        <v>2</v>
      </c>
      <c r="M458" s="35">
        <v>5</v>
      </c>
      <c r="N458" s="415">
        <f>L458*M458</f>
        <v>10</v>
      </c>
      <c r="O458" s="416">
        <f>M458*N458</f>
        <v>50</v>
      </c>
      <c r="P458" s="417">
        <f t="shared" si="185"/>
        <v>60</v>
      </c>
      <c r="Q458" s="49"/>
    </row>
    <row r="459" spans="2:17" ht="28.5" customHeight="1">
      <c r="B459" s="534"/>
      <c r="C459" s="531"/>
      <c r="D459" s="527"/>
      <c r="E459" s="527"/>
      <c r="F459" s="652"/>
      <c r="G459" s="135" t="s">
        <v>102</v>
      </c>
      <c r="H459" s="76"/>
      <c r="I459" s="77">
        <v>1</v>
      </c>
      <c r="J459" s="77"/>
      <c r="K459" s="77"/>
      <c r="L459" s="77"/>
      <c r="M459" s="35">
        <v>1</v>
      </c>
      <c r="N459" s="415">
        <f>I459*52</f>
        <v>52</v>
      </c>
      <c r="O459" s="416">
        <f t="shared" ref="O459:O463" si="186">M459*N459</f>
        <v>52</v>
      </c>
      <c r="P459" s="417">
        <f t="shared" si="185"/>
        <v>62.4</v>
      </c>
      <c r="Q459" s="49"/>
    </row>
    <row r="460" spans="2:17" ht="15.75" customHeight="1">
      <c r="B460" s="534"/>
      <c r="C460" s="531"/>
      <c r="D460" s="527"/>
      <c r="E460" s="527"/>
      <c r="F460" s="652"/>
      <c r="G460" s="135" t="s">
        <v>98</v>
      </c>
      <c r="H460" s="76"/>
      <c r="I460" s="77">
        <v>1</v>
      </c>
      <c r="J460" s="77"/>
      <c r="K460" s="77"/>
      <c r="L460" s="77"/>
      <c r="M460" s="35">
        <v>0.9</v>
      </c>
      <c r="N460" s="415">
        <f>I460*52</f>
        <v>52</v>
      </c>
      <c r="O460" s="416">
        <f t="shared" si="186"/>
        <v>46.800000000000004</v>
      </c>
      <c r="P460" s="417">
        <f t="shared" si="185"/>
        <v>56.160000000000004</v>
      </c>
      <c r="Q460" s="49"/>
    </row>
    <row r="461" spans="2:17" ht="15.75" customHeight="1">
      <c r="B461" s="534"/>
      <c r="C461" s="531"/>
      <c r="D461" s="527"/>
      <c r="E461" s="527"/>
      <c r="F461" s="652"/>
      <c r="G461" s="135" t="s">
        <v>96</v>
      </c>
      <c r="H461" s="76"/>
      <c r="I461" s="77"/>
      <c r="J461" s="77"/>
      <c r="K461" s="77">
        <v>1</v>
      </c>
      <c r="L461" s="77"/>
      <c r="M461" s="35">
        <v>50</v>
      </c>
      <c r="N461" s="415">
        <f>K461*4</f>
        <v>4</v>
      </c>
      <c r="O461" s="416">
        <f t="shared" si="186"/>
        <v>200</v>
      </c>
      <c r="P461" s="417">
        <f t="shared" si="185"/>
        <v>240</v>
      </c>
      <c r="Q461" s="49"/>
    </row>
    <row r="462" spans="2:17" ht="15.75" customHeight="1">
      <c r="B462" s="534"/>
      <c r="C462" s="531"/>
      <c r="D462" s="527"/>
      <c r="E462" s="527"/>
      <c r="F462" s="652"/>
      <c r="G462" s="135" t="s">
        <v>101</v>
      </c>
      <c r="H462" s="76"/>
      <c r="I462" s="77"/>
      <c r="J462" s="77">
        <v>1</v>
      </c>
      <c r="K462" s="77"/>
      <c r="L462" s="77"/>
      <c r="M462" s="35">
        <v>2</v>
      </c>
      <c r="N462" s="415">
        <v>52</v>
      </c>
      <c r="O462" s="416">
        <f t="shared" si="186"/>
        <v>104</v>
      </c>
      <c r="P462" s="417">
        <f t="shared" si="185"/>
        <v>124.8</v>
      </c>
      <c r="Q462" s="49"/>
    </row>
    <row r="463" spans="2:17" ht="15.75" customHeight="1">
      <c r="B463" s="535"/>
      <c r="C463" s="532"/>
      <c r="D463" s="528"/>
      <c r="E463" s="528"/>
      <c r="F463" s="653"/>
      <c r="G463" s="135" t="s">
        <v>133</v>
      </c>
      <c r="H463" s="76"/>
      <c r="I463" s="77"/>
      <c r="J463" s="77">
        <v>1</v>
      </c>
      <c r="K463" s="77"/>
      <c r="L463" s="77"/>
      <c r="M463" s="35">
        <v>5</v>
      </c>
      <c r="N463" s="415">
        <f>J463*12</f>
        <v>12</v>
      </c>
      <c r="O463" s="416">
        <f t="shared" si="186"/>
        <v>60</v>
      </c>
      <c r="P463" s="417">
        <f t="shared" si="185"/>
        <v>72</v>
      </c>
      <c r="Q463" s="49"/>
    </row>
    <row r="464" spans="2:17" ht="13.5" thickBot="1">
      <c r="B464" s="302" t="s">
        <v>40</v>
      </c>
      <c r="C464" s="303"/>
      <c r="D464" s="304"/>
      <c r="E464" s="305"/>
      <c r="F464" s="306"/>
      <c r="G464" s="306"/>
      <c r="H464" s="307"/>
      <c r="I464" s="307"/>
      <c r="J464" s="308"/>
      <c r="K464" s="308"/>
      <c r="L464" s="308"/>
      <c r="M464" s="52"/>
      <c r="N464" s="461"/>
      <c r="O464" s="462">
        <f>SUM(O457:O463)</f>
        <v>2018.248</v>
      </c>
      <c r="P464" s="463">
        <f>O464*1.2</f>
        <v>2421.8975999999998</v>
      </c>
    </row>
    <row r="465" spans="2:16" ht="25.5">
      <c r="B465" s="533" t="s">
        <v>43</v>
      </c>
      <c r="C465" s="530">
        <v>623</v>
      </c>
      <c r="D465" s="132">
        <f>C465*80%</f>
        <v>498.40000000000003</v>
      </c>
      <c r="E465" s="526" t="s">
        <v>209</v>
      </c>
      <c r="F465" s="133" t="s">
        <v>67</v>
      </c>
      <c r="G465" s="301" t="s">
        <v>80</v>
      </c>
      <c r="H465" s="73"/>
      <c r="I465" s="73">
        <v>1</v>
      </c>
      <c r="J465" s="73"/>
      <c r="K465" s="73"/>
      <c r="L465" s="73"/>
      <c r="M465" s="34">
        <v>1.4500000000000001E-2</v>
      </c>
      <c r="N465" s="464">
        <f>D465*52*I465</f>
        <v>25916.800000000003</v>
      </c>
      <c r="O465" s="459">
        <f t="shared" ref="O465" si="187">M465*N465</f>
        <v>375.79360000000008</v>
      </c>
      <c r="P465" s="460">
        <f t="shared" ref="P465" si="188">O465*1.2</f>
        <v>450.9523200000001</v>
      </c>
    </row>
    <row r="466" spans="2:16" ht="38.25">
      <c r="B466" s="534"/>
      <c r="C466" s="531"/>
      <c r="D466" s="527" t="s">
        <v>185</v>
      </c>
      <c r="E466" s="527"/>
      <c r="F466" s="651" t="s">
        <v>186</v>
      </c>
      <c r="G466" s="135" t="s">
        <v>100</v>
      </c>
      <c r="H466" s="102"/>
      <c r="I466" s="77"/>
      <c r="J466" s="77"/>
      <c r="K466" s="77"/>
      <c r="L466" s="77">
        <v>2</v>
      </c>
      <c r="M466" s="35">
        <v>5</v>
      </c>
      <c r="N466" s="442">
        <f>L466*1</f>
        <v>2</v>
      </c>
      <c r="O466" s="422">
        <f>M466*N466</f>
        <v>10</v>
      </c>
      <c r="P466" s="423">
        <f t="shared" ref="P466:P471" si="189">O466*1.2</f>
        <v>12</v>
      </c>
    </row>
    <row r="467" spans="2:16">
      <c r="B467" s="534"/>
      <c r="C467" s="531"/>
      <c r="D467" s="527"/>
      <c r="E467" s="527"/>
      <c r="F467" s="652"/>
      <c r="G467" s="135" t="s">
        <v>102</v>
      </c>
      <c r="H467" s="76"/>
      <c r="I467" s="77">
        <v>1</v>
      </c>
      <c r="J467" s="77"/>
      <c r="K467" s="77"/>
      <c r="L467" s="77"/>
      <c r="M467" s="35">
        <v>1</v>
      </c>
      <c r="N467" s="415">
        <f>I467*52</f>
        <v>52</v>
      </c>
      <c r="O467" s="422">
        <f t="shared" ref="O467:O471" si="190">M467*N467</f>
        <v>52</v>
      </c>
      <c r="P467" s="417">
        <f t="shared" si="189"/>
        <v>62.4</v>
      </c>
    </row>
    <row r="468" spans="2:16">
      <c r="B468" s="534"/>
      <c r="C468" s="531"/>
      <c r="D468" s="527"/>
      <c r="E468" s="527"/>
      <c r="F468" s="652"/>
      <c r="G468" s="135" t="s">
        <v>98</v>
      </c>
      <c r="H468" s="76"/>
      <c r="I468" s="77">
        <v>1</v>
      </c>
      <c r="J468" s="77"/>
      <c r="K468" s="77"/>
      <c r="L468" s="77"/>
      <c r="M468" s="35">
        <v>0.9</v>
      </c>
      <c r="N468" s="415">
        <f>I468*52</f>
        <v>52</v>
      </c>
      <c r="O468" s="422">
        <f t="shared" si="190"/>
        <v>46.800000000000004</v>
      </c>
      <c r="P468" s="417">
        <f t="shared" si="189"/>
        <v>56.160000000000004</v>
      </c>
    </row>
    <row r="469" spans="2:16">
      <c r="B469" s="534"/>
      <c r="C469" s="531"/>
      <c r="D469" s="527"/>
      <c r="E469" s="527"/>
      <c r="F469" s="652"/>
      <c r="G469" s="135" t="s">
        <v>96</v>
      </c>
      <c r="H469" s="76"/>
      <c r="I469" s="77"/>
      <c r="J469" s="77"/>
      <c r="K469" s="77">
        <v>1</v>
      </c>
      <c r="L469" s="77"/>
      <c r="M469" s="35">
        <v>50</v>
      </c>
      <c r="N469" s="415">
        <f>K469*4</f>
        <v>4</v>
      </c>
      <c r="O469" s="422">
        <f t="shared" si="190"/>
        <v>200</v>
      </c>
      <c r="P469" s="417">
        <f t="shared" si="189"/>
        <v>240</v>
      </c>
    </row>
    <row r="470" spans="2:16">
      <c r="B470" s="534"/>
      <c r="C470" s="531"/>
      <c r="D470" s="527"/>
      <c r="E470" s="527"/>
      <c r="F470" s="652"/>
      <c r="G470" s="135" t="s">
        <v>101</v>
      </c>
      <c r="H470" s="76"/>
      <c r="I470" s="77"/>
      <c r="J470" s="77">
        <v>1</v>
      </c>
      <c r="K470" s="77"/>
      <c r="L470" s="77"/>
      <c r="M470" s="35">
        <v>2</v>
      </c>
      <c r="N470" s="415">
        <v>52</v>
      </c>
      <c r="O470" s="422">
        <f t="shared" si="190"/>
        <v>104</v>
      </c>
      <c r="P470" s="417">
        <f t="shared" si="189"/>
        <v>124.8</v>
      </c>
    </row>
    <row r="471" spans="2:16">
      <c r="B471" s="535"/>
      <c r="C471" s="532"/>
      <c r="D471" s="528"/>
      <c r="E471" s="528"/>
      <c r="F471" s="653"/>
      <c r="G471" s="135" t="s">
        <v>133</v>
      </c>
      <c r="H471" s="76"/>
      <c r="I471" s="77"/>
      <c r="J471" s="77">
        <v>1</v>
      </c>
      <c r="K471" s="77"/>
      <c r="L471" s="77"/>
      <c r="M471" s="35">
        <v>5</v>
      </c>
      <c r="N471" s="415">
        <f>J471*12</f>
        <v>12</v>
      </c>
      <c r="O471" s="422">
        <f t="shared" si="190"/>
        <v>60</v>
      </c>
      <c r="P471" s="417">
        <f t="shared" si="189"/>
        <v>72</v>
      </c>
    </row>
    <row r="472" spans="2:16" ht="13.5" thickBot="1">
      <c r="B472" s="302" t="s">
        <v>40</v>
      </c>
      <c r="C472" s="303"/>
      <c r="D472" s="304"/>
      <c r="E472" s="305"/>
      <c r="F472" s="306"/>
      <c r="G472" s="306"/>
      <c r="H472" s="307"/>
      <c r="I472" s="307"/>
      <c r="J472" s="308"/>
      <c r="K472" s="308"/>
      <c r="L472" s="308"/>
      <c r="M472" s="52"/>
      <c r="N472" s="461"/>
      <c r="O472" s="462">
        <f>SUM(O465:O471)</f>
        <v>848.59360000000015</v>
      </c>
      <c r="P472" s="463">
        <f>O472*1.2</f>
        <v>1018.3123200000001</v>
      </c>
    </row>
    <row r="473" spans="2:16" ht="38.25">
      <c r="B473" s="827" t="s">
        <v>44</v>
      </c>
      <c r="C473" s="607">
        <v>526.6</v>
      </c>
      <c r="D473" s="81">
        <f t="shared" ref="D473" si="191">C473*80%</f>
        <v>421.28000000000003</v>
      </c>
      <c r="E473" s="700" t="s">
        <v>209</v>
      </c>
      <c r="F473" s="71" t="s">
        <v>68</v>
      </c>
      <c r="G473" s="309" t="s">
        <v>80</v>
      </c>
      <c r="H473" s="73">
        <v>1</v>
      </c>
      <c r="I473" s="73"/>
      <c r="J473" s="73"/>
      <c r="K473" s="73"/>
      <c r="L473" s="73"/>
      <c r="M473" s="34">
        <v>1.4500000000000001E-2</v>
      </c>
      <c r="N473" s="412">
        <f>D473*252*H473</f>
        <v>106162.56000000001</v>
      </c>
      <c r="O473" s="459">
        <f t="shared" ref="O473" si="192">M473*N473</f>
        <v>1539.3571200000004</v>
      </c>
      <c r="P473" s="460">
        <f t="shared" ref="P473:P479" si="193">O473*1.2</f>
        <v>1847.2285440000003</v>
      </c>
    </row>
    <row r="474" spans="2:16" ht="38.25">
      <c r="B474" s="828"/>
      <c r="C474" s="593"/>
      <c r="D474" s="595" t="s">
        <v>185</v>
      </c>
      <c r="E474" s="596"/>
      <c r="F474" s="598" t="s">
        <v>186</v>
      </c>
      <c r="G474" s="75" t="s">
        <v>100</v>
      </c>
      <c r="H474" s="76"/>
      <c r="I474" s="77"/>
      <c r="J474" s="77"/>
      <c r="K474" s="77"/>
      <c r="L474" s="77">
        <v>2</v>
      </c>
      <c r="M474" s="35">
        <v>5</v>
      </c>
      <c r="N474" s="415">
        <f>L474*1</f>
        <v>2</v>
      </c>
      <c r="O474" s="416">
        <f>M474*N474</f>
        <v>10</v>
      </c>
      <c r="P474" s="417">
        <f t="shared" si="193"/>
        <v>12</v>
      </c>
    </row>
    <row r="475" spans="2:16">
      <c r="B475" s="828"/>
      <c r="C475" s="593"/>
      <c r="D475" s="596"/>
      <c r="E475" s="596"/>
      <c r="F475" s="599"/>
      <c r="G475" s="75" t="s">
        <v>102</v>
      </c>
      <c r="H475" s="76"/>
      <c r="I475" s="77">
        <v>1</v>
      </c>
      <c r="J475" s="77"/>
      <c r="K475" s="77"/>
      <c r="L475" s="77"/>
      <c r="M475" s="35">
        <v>1</v>
      </c>
      <c r="N475" s="415">
        <f>I475*52</f>
        <v>52</v>
      </c>
      <c r="O475" s="416">
        <f t="shared" ref="O475:O479" si="194">M475*N475</f>
        <v>52</v>
      </c>
      <c r="P475" s="417">
        <f t="shared" si="193"/>
        <v>62.4</v>
      </c>
    </row>
    <row r="476" spans="2:16">
      <c r="B476" s="828"/>
      <c r="C476" s="593"/>
      <c r="D476" s="596"/>
      <c r="E476" s="596"/>
      <c r="F476" s="599"/>
      <c r="G476" s="75" t="s">
        <v>98</v>
      </c>
      <c r="H476" s="76"/>
      <c r="I476" s="77">
        <v>1</v>
      </c>
      <c r="J476" s="77"/>
      <c r="K476" s="77"/>
      <c r="L476" s="77"/>
      <c r="M476" s="35">
        <v>0.9</v>
      </c>
      <c r="N476" s="415">
        <f>I476*52</f>
        <v>52</v>
      </c>
      <c r="O476" s="416">
        <f t="shared" si="194"/>
        <v>46.800000000000004</v>
      </c>
      <c r="P476" s="417">
        <f t="shared" si="193"/>
        <v>56.160000000000004</v>
      </c>
    </row>
    <row r="477" spans="2:16">
      <c r="B477" s="828"/>
      <c r="C477" s="593"/>
      <c r="D477" s="596"/>
      <c r="E477" s="596"/>
      <c r="F477" s="599"/>
      <c r="G477" s="75" t="s">
        <v>96</v>
      </c>
      <c r="H477" s="76"/>
      <c r="I477" s="77"/>
      <c r="J477" s="77"/>
      <c r="K477" s="77">
        <v>1</v>
      </c>
      <c r="L477" s="77"/>
      <c r="M477" s="35">
        <v>50</v>
      </c>
      <c r="N477" s="415">
        <f>K477*4</f>
        <v>4</v>
      </c>
      <c r="O477" s="416">
        <f t="shared" si="194"/>
        <v>200</v>
      </c>
      <c r="P477" s="417">
        <f t="shared" si="193"/>
        <v>240</v>
      </c>
    </row>
    <row r="478" spans="2:16">
      <c r="B478" s="828"/>
      <c r="C478" s="593"/>
      <c r="D478" s="596"/>
      <c r="E478" s="596"/>
      <c r="F478" s="599"/>
      <c r="G478" s="75" t="s">
        <v>101</v>
      </c>
      <c r="H478" s="76"/>
      <c r="I478" s="77"/>
      <c r="J478" s="77">
        <v>1</v>
      </c>
      <c r="K478" s="77"/>
      <c r="L478" s="77"/>
      <c r="M478" s="35">
        <v>2</v>
      </c>
      <c r="N478" s="415">
        <v>52</v>
      </c>
      <c r="O478" s="416">
        <f t="shared" si="194"/>
        <v>104</v>
      </c>
      <c r="P478" s="417">
        <f t="shared" si="193"/>
        <v>124.8</v>
      </c>
    </row>
    <row r="479" spans="2:16">
      <c r="B479" s="829"/>
      <c r="C479" s="594"/>
      <c r="D479" s="597"/>
      <c r="E479" s="597"/>
      <c r="F479" s="600"/>
      <c r="G479" s="75" t="s">
        <v>133</v>
      </c>
      <c r="H479" s="76"/>
      <c r="I479" s="77"/>
      <c r="J479" s="77">
        <v>1</v>
      </c>
      <c r="K479" s="77"/>
      <c r="L479" s="77"/>
      <c r="M479" s="35">
        <v>5</v>
      </c>
      <c r="N479" s="415">
        <f>J479*12</f>
        <v>12</v>
      </c>
      <c r="O479" s="416">
        <f t="shared" si="194"/>
        <v>60</v>
      </c>
      <c r="P479" s="417">
        <f t="shared" si="193"/>
        <v>72</v>
      </c>
    </row>
    <row r="480" spans="2:16" ht="13.5" thickBot="1">
      <c r="B480" s="103" t="s">
        <v>40</v>
      </c>
      <c r="C480" s="310"/>
      <c r="D480" s="105"/>
      <c r="E480" s="106"/>
      <c r="F480" s="107"/>
      <c r="G480" s="107"/>
      <c r="H480" s="108"/>
      <c r="I480" s="108"/>
      <c r="J480" s="109"/>
      <c r="K480" s="109"/>
      <c r="L480" s="109"/>
      <c r="M480" s="38"/>
      <c r="N480" s="424"/>
      <c r="O480" s="425">
        <f>SUM(O473:O479)</f>
        <v>2012.1571200000003</v>
      </c>
      <c r="P480" s="426">
        <f>O480*1.2</f>
        <v>2414.5885440000002</v>
      </c>
    </row>
    <row r="481" spans="2:16" ht="25.5">
      <c r="B481" s="823" t="s">
        <v>211</v>
      </c>
      <c r="C481" s="709">
        <v>77.400000000000006</v>
      </c>
      <c r="D481" s="311">
        <f t="shared" ref="D481" si="195">C481*80%</f>
        <v>61.920000000000009</v>
      </c>
      <c r="E481" s="720" t="s">
        <v>200</v>
      </c>
      <c r="F481" s="111" t="s">
        <v>49</v>
      </c>
      <c r="G481" s="312" t="s">
        <v>80</v>
      </c>
      <c r="H481" s="73">
        <v>1</v>
      </c>
      <c r="I481" s="73"/>
      <c r="J481" s="73"/>
      <c r="K481" s="73"/>
      <c r="L481" s="73"/>
      <c r="M481" s="34">
        <v>1.4500000000000001E-2</v>
      </c>
      <c r="N481" s="412">
        <f>D481*252*H481</f>
        <v>15603.840000000002</v>
      </c>
      <c r="O481" s="459">
        <f t="shared" ref="O481" si="196">M481*N481</f>
        <v>226.25568000000004</v>
      </c>
      <c r="P481" s="460">
        <f t="shared" ref="P481:P487" si="197">O481*1.2</f>
        <v>271.50681600000001</v>
      </c>
    </row>
    <row r="482" spans="2:16" ht="38.25">
      <c r="B482" s="824"/>
      <c r="C482" s="710"/>
      <c r="D482" s="712" t="s">
        <v>185</v>
      </c>
      <c r="E482" s="713"/>
      <c r="F482" s="715" t="s">
        <v>186</v>
      </c>
      <c r="G482" s="113" t="s">
        <v>100</v>
      </c>
      <c r="H482" s="76"/>
      <c r="I482" s="77"/>
      <c r="J482" s="77"/>
      <c r="K482" s="77"/>
      <c r="L482" s="77">
        <v>2</v>
      </c>
      <c r="M482" s="35">
        <v>5</v>
      </c>
      <c r="N482" s="415">
        <f>L482*1</f>
        <v>2</v>
      </c>
      <c r="O482" s="416">
        <f>M482*N482</f>
        <v>10</v>
      </c>
      <c r="P482" s="417">
        <f t="shared" si="197"/>
        <v>12</v>
      </c>
    </row>
    <row r="483" spans="2:16">
      <c r="B483" s="824"/>
      <c r="C483" s="710"/>
      <c r="D483" s="713"/>
      <c r="E483" s="713"/>
      <c r="F483" s="716"/>
      <c r="G483" s="113" t="s">
        <v>102</v>
      </c>
      <c r="H483" s="76"/>
      <c r="I483" s="77">
        <v>1</v>
      </c>
      <c r="J483" s="77"/>
      <c r="K483" s="77"/>
      <c r="L483" s="77"/>
      <c r="M483" s="35">
        <v>1</v>
      </c>
      <c r="N483" s="415">
        <f>I483*52</f>
        <v>52</v>
      </c>
      <c r="O483" s="416">
        <f t="shared" ref="O483:O487" si="198">M483*N483</f>
        <v>52</v>
      </c>
      <c r="P483" s="417">
        <f t="shared" si="197"/>
        <v>62.4</v>
      </c>
    </row>
    <row r="484" spans="2:16">
      <c r="B484" s="824"/>
      <c r="C484" s="710"/>
      <c r="D484" s="713"/>
      <c r="E484" s="713"/>
      <c r="F484" s="716"/>
      <c r="G484" s="113" t="s">
        <v>98</v>
      </c>
      <c r="H484" s="76"/>
      <c r="I484" s="77">
        <v>1</v>
      </c>
      <c r="J484" s="77"/>
      <c r="K484" s="77"/>
      <c r="L484" s="77"/>
      <c r="M484" s="35">
        <v>0.9</v>
      </c>
      <c r="N484" s="415">
        <f>I484*52</f>
        <v>52</v>
      </c>
      <c r="O484" s="416">
        <f t="shared" si="198"/>
        <v>46.800000000000004</v>
      </c>
      <c r="P484" s="417">
        <f t="shared" si="197"/>
        <v>56.160000000000004</v>
      </c>
    </row>
    <row r="485" spans="2:16">
      <c r="B485" s="824"/>
      <c r="C485" s="710"/>
      <c r="D485" s="713"/>
      <c r="E485" s="713"/>
      <c r="F485" s="716"/>
      <c r="G485" s="113" t="s">
        <v>96</v>
      </c>
      <c r="H485" s="76"/>
      <c r="I485" s="77"/>
      <c r="J485" s="77"/>
      <c r="K485" s="77">
        <v>1</v>
      </c>
      <c r="L485" s="77"/>
      <c r="M485" s="35">
        <v>50</v>
      </c>
      <c r="N485" s="415">
        <f>K485*4</f>
        <v>4</v>
      </c>
      <c r="O485" s="416">
        <f t="shared" si="198"/>
        <v>200</v>
      </c>
      <c r="P485" s="417">
        <f t="shared" si="197"/>
        <v>240</v>
      </c>
    </row>
    <row r="486" spans="2:16">
      <c r="B486" s="824"/>
      <c r="C486" s="710"/>
      <c r="D486" s="713"/>
      <c r="E486" s="713"/>
      <c r="F486" s="716"/>
      <c r="G486" s="113" t="s">
        <v>101</v>
      </c>
      <c r="H486" s="76"/>
      <c r="I486" s="77"/>
      <c r="J486" s="77">
        <v>1</v>
      </c>
      <c r="K486" s="77"/>
      <c r="L486" s="77"/>
      <c r="M486" s="35">
        <v>2</v>
      </c>
      <c r="N486" s="415">
        <v>52</v>
      </c>
      <c r="O486" s="416">
        <f t="shared" si="198"/>
        <v>104</v>
      </c>
      <c r="P486" s="417">
        <f t="shared" si="197"/>
        <v>124.8</v>
      </c>
    </row>
    <row r="487" spans="2:16">
      <c r="B487" s="825"/>
      <c r="C487" s="727"/>
      <c r="D487" s="728"/>
      <c r="E487" s="728"/>
      <c r="F487" s="719"/>
      <c r="G487" s="113" t="s">
        <v>133</v>
      </c>
      <c r="H487" s="76"/>
      <c r="I487" s="77"/>
      <c r="J487" s="77">
        <v>1</v>
      </c>
      <c r="K487" s="77"/>
      <c r="L487" s="77"/>
      <c r="M487" s="35">
        <v>5</v>
      </c>
      <c r="N487" s="415">
        <f>J487*12</f>
        <v>12</v>
      </c>
      <c r="O487" s="416">
        <f t="shared" si="198"/>
        <v>60</v>
      </c>
      <c r="P487" s="417">
        <f t="shared" si="197"/>
        <v>72</v>
      </c>
    </row>
    <row r="488" spans="2:16" ht="13.5" thickBot="1">
      <c r="B488" s="125" t="s">
        <v>40</v>
      </c>
      <c r="C488" s="313"/>
      <c r="D488" s="127"/>
      <c r="E488" s="128"/>
      <c r="F488" s="129"/>
      <c r="G488" s="129"/>
      <c r="H488" s="130"/>
      <c r="I488" s="130"/>
      <c r="J488" s="131"/>
      <c r="K488" s="131"/>
      <c r="L488" s="131"/>
      <c r="M488" s="39"/>
      <c r="N488" s="427"/>
      <c r="O488" s="428">
        <f>SUM(O481:O487)</f>
        <v>699.05568000000005</v>
      </c>
      <c r="P488" s="429">
        <f>O488*1.2</f>
        <v>838.86681600000009</v>
      </c>
    </row>
    <row r="489" spans="2:16" ht="51" customHeight="1">
      <c r="B489" s="826" t="s">
        <v>45</v>
      </c>
      <c r="C489" s="689">
        <v>107.53</v>
      </c>
      <c r="D489" s="200">
        <f t="shared" ref="D489" si="199">C489*80%</f>
        <v>86.024000000000001</v>
      </c>
      <c r="E489" s="800" t="s">
        <v>210</v>
      </c>
      <c r="F489" s="314" t="s">
        <v>50</v>
      </c>
      <c r="G489" s="315" t="s">
        <v>80</v>
      </c>
      <c r="H489" s="73">
        <v>1</v>
      </c>
      <c r="I489" s="73"/>
      <c r="J489" s="73"/>
      <c r="K489" s="73"/>
      <c r="L489" s="73"/>
      <c r="M489" s="34">
        <v>1.4500000000000001E-2</v>
      </c>
      <c r="N489" s="412">
        <f>D489*252*H489</f>
        <v>21678.047999999999</v>
      </c>
      <c r="O489" s="459">
        <f t="shared" ref="O489" si="200">M489*N489</f>
        <v>314.33169600000002</v>
      </c>
      <c r="P489" s="460">
        <f t="shared" ref="P489:P495" si="201">O489*1.2</f>
        <v>377.19803519999999</v>
      </c>
    </row>
    <row r="490" spans="2:16" ht="38.25">
      <c r="B490" s="796"/>
      <c r="C490" s="690"/>
      <c r="D490" s="694" t="s">
        <v>185</v>
      </c>
      <c r="E490" s="695"/>
      <c r="F490" s="697" t="s">
        <v>186</v>
      </c>
      <c r="G490" s="203" t="s">
        <v>100</v>
      </c>
      <c r="H490" s="76"/>
      <c r="I490" s="77"/>
      <c r="J490" s="77"/>
      <c r="K490" s="77"/>
      <c r="L490" s="77">
        <v>2</v>
      </c>
      <c r="M490" s="35">
        <v>5</v>
      </c>
      <c r="N490" s="415">
        <f>L490*1</f>
        <v>2</v>
      </c>
      <c r="O490" s="416">
        <f>M490*N490</f>
        <v>10</v>
      </c>
      <c r="P490" s="417">
        <f t="shared" si="201"/>
        <v>12</v>
      </c>
    </row>
    <row r="491" spans="2:16">
      <c r="B491" s="796"/>
      <c r="C491" s="690"/>
      <c r="D491" s="695"/>
      <c r="E491" s="695"/>
      <c r="F491" s="698"/>
      <c r="G491" s="203" t="s">
        <v>102</v>
      </c>
      <c r="H491" s="76"/>
      <c r="I491" s="77">
        <v>1</v>
      </c>
      <c r="J491" s="77"/>
      <c r="K491" s="77"/>
      <c r="L491" s="77"/>
      <c r="M491" s="35">
        <v>1</v>
      </c>
      <c r="N491" s="415">
        <f>I491*52</f>
        <v>52</v>
      </c>
      <c r="O491" s="416">
        <f t="shared" ref="O491:O495" si="202">M491*N491</f>
        <v>52</v>
      </c>
      <c r="P491" s="417">
        <f t="shared" si="201"/>
        <v>62.4</v>
      </c>
    </row>
    <row r="492" spans="2:16">
      <c r="B492" s="796"/>
      <c r="C492" s="690"/>
      <c r="D492" s="695"/>
      <c r="E492" s="695"/>
      <c r="F492" s="698"/>
      <c r="G492" s="203" t="s">
        <v>98</v>
      </c>
      <c r="H492" s="76"/>
      <c r="I492" s="77">
        <v>1</v>
      </c>
      <c r="J492" s="77"/>
      <c r="K492" s="77"/>
      <c r="L492" s="77"/>
      <c r="M492" s="35">
        <v>0.9</v>
      </c>
      <c r="N492" s="415">
        <f>I492*52</f>
        <v>52</v>
      </c>
      <c r="O492" s="416">
        <f t="shared" si="202"/>
        <v>46.800000000000004</v>
      </c>
      <c r="P492" s="417">
        <f t="shared" si="201"/>
        <v>56.160000000000004</v>
      </c>
    </row>
    <row r="493" spans="2:16">
      <c r="B493" s="796"/>
      <c r="C493" s="690"/>
      <c r="D493" s="695"/>
      <c r="E493" s="695"/>
      <c r="F493" s="698"/>
      <c r="G493" s="203" t="s">
        <v>96</v>
      </c>
      <c r="H493" s="76"/>
      <c r="I493" s="77"/>
      <c r="J493" s="77"/>
      <c r="K493" s="77">
        <v>1</v>
      </c>
      <c r="L493" s="77"/>
      <c r="M493" s="35">
        <v>50</v>
      </c>
      <c r="N493" s="415">
        <f>K493*4</f>
        <v>4</v>
      </c>
      <c r="O493" s="416">
        <f t="shared" si="202"/>
        <v>200</v>
      </c>
      <c r="P493" s="417">
        <f t="shared" si="201"/>
        <v>240</v>
      </c>
    </row>
    <row r="494" spans="2:16">
      <c r="B494" s="796"/>
      <c r="C494" s="690"/>
      <c r="D494" s="695"/>
      <c r="E494" s="695"/>
      <c r="F494" s="698"/>
      <c r="G494" s="203" t="s">
        <v>101</v>
      </c>
      <c r="H494" s="76"/>
      <c r="I494" s="77"/>
      <c r="J494" s="77">
        <v>1</v>
      </c>
      <c r="K494" s="77"/>
      <c r="L494" s="77"/>
      <c r="M494" s="35">
        <v>2</v>
      </c>
      <c r="N494" s="415">
        <v>52</v>
      </c>
      <c r="O494" s="416">
        <f t="shared" si="202"/>
        <v>104</v>
      </c>
      <c r="P494" s="417">
        <f t="shared" si="201"/>
        <v>124.8</v>
      </c>
    </row>
    <row r="495" spans="2:16">
      <c r="B495" s="797"/>
      <c r="C495" s="793"/>
      <c r="D495" s="794"/>
      <c r="E495" s="794"/>
      <c r="F495" s="795"/>
      <c r="G495" s="203" t="s">
        <v>133</v>
      </c>
      <c r="H495" s="76"/>
      <c r="I495" s="77"/>
      <c r="J495" s="77">
        <v>1</v>
      </c>
      <c r="K495" s="77"/>
      <c r="L495" s="77"/>
      <c r="M495" s="35">
        <v>5</v>
      </c>
      <c r="N495" s="415">
        <f>J495*12</f>
        <v>12</v>
      </c>
      <c r="O495" s="416">
        <f t="shared" si="202"/>
        <v>60</v>
      </c>
      <c r="P495" s="417">
        <f t="shared" si="201"/>
        <v>72</v>
      </c>
    </row>
    <row r="496" spans="2:16" ht="13.5" thickBot="1">
      <c r="B496" s="215" t="s">
        <v>40</v>
      </c>
      <c r="C496" s="316"/>
      <c r="D496" s="217"/>
      <c r="E496" s="218"/>
      <c r="F496" s="219"/>
      <c r="G496" s="219"/>
      <c r="H496" s="220"/>
      <c r="I496" s="220"/>
      <c r="J496" s="221"/>
      <c r="K496" s="221"/>
      <c r="L496" s="221"/>
      <c r="M496" s="43"/>
      <c r="N496" s="439"/>
      <c r="O496" s="440">
        <f>SUM(O489:O495)</f>
        <v>787.13169600000003</v>
      </c>
      <c r="P496" s="441">
        <f>O496*1.2</f>
        <v>944.55803519999995</v>
      </c>
    </row>
    <row r="497" spans="2:16" ht="25.5">
      <c r="B497" s="817" t="s">
        <v>46</v>
      </c>
      <c r="C497" s="781">
        <v>413</v>
      </c>
      <c r="D497" s="317">
        <f t="shared" ref="D497" si="203">C497*80%</f>
        <v>330.40000000000003</v>
      </c>
      <c r="E497" s="784" t="s">
        <v>210</v>
      </c>
      <c r="F497" s="318" t="s">
        <v>49</v>
      </c>
      <c r="G497" s="319" t="s">
        <v>80</v>
      </c>
      <c r="H497" s="73">
        <v>1</v>
      </c>
      <c r="I497" s="73"/>
      <c r="J497" s="73"/>
      <c r="K497" s="73"/>
      <c r="L497" s="73"/>
      <c r="M497" s="34">
        <v>1.4500000000000001E-2</v>
      </c>
      <c r="N497" s="412">
        <f>D497*252*H497</f>
        <v>83260.800000000003</v>
      </c>
      <c r="O497" s="459">
        <f t="shared" ref="O497" si="204">M497*N497</f>
        <v>1207.2816</v>
      </c>
      <c r="P497" s="460">
        <f t="shared" ref="P497:P503" si="205">O497*1.2</f>
        <v>1448.73792</v>
      </c>
    </row>
    <row r="498" spans="2:16" ht="38.25">
      <c r="B498" s="769"/>
      <c r="C498" s="773"/>
      <c r="D498" s="775" t="s">
        <v>185</v>
      </c>
      <c r="E498" s="776"/>
      <c r="F498" s="778" t="s">
        <v>186</v>
      </c>
      <c r="G498" s="180" t="s">
        <v>100</v>
      </c>
      <c r="H498" s="76"/>
      <c r="I498" s="77"/>
      <c r="J498" s="77"/>
      <c r="K498" s="77"/>
      <c r="L498" s="77">
        <v>2</v>
      </c>
      <c r="M498" s="35">
        <v>5</v>
      </c>
      <c r="N498" s="415">
        <f>L498*1</f>
        <v>2</v>
      </c>
      <c r="O498" s="416">
        <f>M498*N498</f>
        <v>10</v>
      </c>
      <c r="P498" s="417">
        <f t="shared" si="205"/>
        <v>12</v>
      </c>
    </row>
    <row r="499" spans="2:16">
      <c r="B499" s="769"/>
      <c r="C499" s="773"/>
      <c r="D499" s="776"/>
      <c r="E499" s="776"/>
      <c r="F499" s="779"/>
      <c r="G499" s="180" t="s">
        <v>102</v>
      </c>
      <c r="H499" s="76"/>
      <c r="I499" s="77">
        <v>1</v>
      </c>
      <c r="J499" s="77"/>
      <c r="K499" s="77"/>
      <c r="L499" s="77"/>
      <c r="M499" s="35">
        <v>1</v>
      </c>
      <c r="N499" s="415">
        <f>I499*52</f>
        <v>52</v>
      </c>
      <c r="O499" s="416">
        <f t="shared" ref="O499:O503" si="206">M499*N499</f>
        <v>52</v>
      </c>
      <c r="P499" s="417">
        <f t="shared" si="205"/>
        <v>62.4</v>
      </c>
    </row>
    <row r="500" spans="2:16">
      <c r="B500" s="769"/>
      <c r="C500" s="773"/>
      <c r="D500" s="776"/>
      <c r="E500" s="776"/>
      <c r="F500" s="779"/>
      <c r="G500" s="180" t="s">
        <v>98</v>
      </c>
      <c r="H500" s="76"/>
      <c r="I500" s="77">
        <v>1</v>
      </c>
      <c r="J500" s="77"/>
      <c r="K500" s="77"/>
      <c r="L500" s="77"/>
      <c r="M500" s="35">
        <v>0.9</v>
      </c>
      <c r="N500" s="415">
        <f>I500*52</f>
        <v>52</v>
      </c>
      <c r="O500" s="416">
        <f t="shared" si="206"/>
        <v>46.800000000000004</v>
      </c>
      <c r="P500" s="417">
        <f t="shared" si="205"/>
        <v>56.160000000000004</v>
      </c>
    </row>
    <row r="501" spans="2:16">
      <c r="B501" s="769"/>
      <c r="C501" s="773"/>
      <c r="D501" s="776"/>
      <c r="E501" s="776"/>
      <c r="F501" s="779"/>
      <c r="G501" s="180" t="s">
        <v>96</v>
      </c>
      <c r="H501" s="76"/>
      <c r="I501" s="77"/>
      <c r="J501" s="77"/>
      <c r="K501" s="77">
        <v>1</v>
      </c>
      <c r="L501" s="77"/>
      <c r="M501" s="35">
        <v>50</v>
      </c>
      <c r="N501" s="415">
        <f>K501*4</f>
        <v>4</v>
      </c>
      <c r="O501" s="416">
        <f t="shared" si="206"/>
        <v>200</v>
      </c>
      <c r="P501" s="417">
        <f t="shared" si="205"/>
        <v>240</v>
      </c>
    </row>
    <row r="502" spans="2:16">
      <c r="B502" s="769"/>
      <c r="C502" s="773"/>
      <c r="D502" s="776"/>
      <c r="E502" s="776"/>
      <c r="F502" s="779"/>
      <c r="G502" s="180" t="s">
        <v>101</v>
      </c>
      <c r="H502" s="76"/>
      <c r="I502" s="77"/>
      <c r="J502" s="77">
        <v>1</v>
      </c>
      <c r="K502" s="77"/>
      <c r="L502" s="77"/>
      <c r="M502" s="35">
        <v>2</v>
      </c>
      <c r="N502" s="415">
        <v>52</v>
      </c>
      <c r="O502" s="416">
        <f t="shared" si="206"/>
        <v>104</v>
      </c>
      <c r="P502" s="417">
        <f t="shared" si="205"/>
        <v>124.8</v>
      </c>
    </row>
    <row r="503" spans="2:16">
      <c r="B503" s="770"/>
      <c r="C503" s="791"/>
      <c r="D503" s="792"/>
      <c r="E503" s="792"/>
      <c r="F503" s="783"/>
      <c r="G503" s="180" t="s">
        <v>133</v>
      </c>
      <c r="H503" s="76"/>
      <c r="I503" s="77"/>
      <c r="J503" s="77">
        <v>1</v>
      </c>
      <c r="K503" s="77"/>
      <c r="L503" s="77"/>
      <c r="M503" s="35">
        <v>5</v>
      </c>
      <c r="N503" s="415">
        <f>J503*12</f>
        <v>12</v>
      </c>
      <c r="O503" s="416">
        <f t="shared" si="206"/>
        <v>60</v>
      </c>
      <c r="P503" s="417">
        <f t="shared" si="205"/>
        <v>72</v>
      </c>
    </row>
    <row r="504" spans="2:16" ht="13.5" thickBot="1">
      <c r="B504" s="193" t="s">
        <v>40</v>
      </c>
      <c r="C504" s="320"/>
      <c r="D504" s="195"/>
      <c r="E504" s="196"/>
      <c r="F504" s="197"/>
      <c r="G504" s="197"/>
      <c r="H504" s="198"/>
      <c r="I504" s="198"/>
      <c r="J504" s="199"/>
      <c r="K504" s="199"/>
      <c r="L504" s="199"/>
      <c r="M504" s="42"/>
      <c r="N504" s="436"/>
      <c r="O504" s="437">
        <f>SUM(O497:O503)</f>
        <v>1680.0816</v>
      </c>
      <c r="P504" s="438">
        <f>O504*1.2</f>
        <v>2016.0979199999999</v>
      </c>
    </row>
    <row r="505" spans="2:16" ht="26.25" customHeight="1">
      <c r="B505" s="818" t="s">
        <v>213</v>
      </c>
      <c r="C505" s="814">
        <v>32.5</v>
      </c>
      <c r="D505" s="321">
        <f>C505</f>
        <v>32.5</v>
      </c>
      <c r="E505" s="322" t="s">
        <v>212</v>
      </c>
      <c r="F505" s="323" t="s">
        <v>27</v>
      </c>
      <c r="G505" s="324" t="s">
        <v>85</v>
      </c>
      <c r="H505" s="73">
        <v>1</v>
      </c>
      <c r="I505" s="73"/>
      <c r="J505" s="73"/>
      <c r="K505" s="73"/>
      <c r="L505" s="73"/>
      <c r="M505" s="34">
        <v>0.3</v>
      </c>
      <c r="N505" s="464">
        <f>D505*252*H505</f>
        <v>8190</v>
      </c>
      <c r="O505" s="459">
        <f t="shared" si="184"/>
        <v>2457</v>
      </c>
      <c r="P505" s="460">
        <f>O505*1.2</f>
        <v>2948.4</v>
      </c>
    </row>
    <row r="506" spans="2:16" ht="15.75" customHeight="1">
      <c r="B506" s="819"/>
      <c r="C506" s="815"/>
      <c r="D506" s="812" t="s">
        <v>185</v>
      </c>
      <c r="E506" s="810" t="s">
        <v>215</v>
      </c>
      <c r="F506" s="821" t="s">
        <v>186</v>
      </c>
      <c r="G506" s="325" t="s">
        <v>96</v>
      </c>
      <c r="H506" s="102"/>
      <c r="I506" s="77"/>
      <c r="J506" s="77"/>
      <c r="K506" s="77">
        <v>1</v>
      </c>
      <c r="L506" s="77"/>
      <c r="M506" s="37">
        <v>50</v>
      </c>
      <c r="N506" s="442">
        <f>K506*4</f>
        <v>4</v>
      </c>
      <c r="O506" s="422">
        <f>M506*N506</f>
        <v>200</v>
      </c>
      <c r="P506" s="423">
        <f t="shared" ref="P506:P507" si="207">O506*1.2</f>
        <v>240</v>
      </c>
    </row>
    <row r="507" spans="2:16" ht="21" customHeight="1">
      <c r="B507" s="820"/>
      <c r="C507" s="816"/>
      <c r="D507" s="813"/>
      <c r="E507" s="811"/>
      <c r="F507" s="822"/>
      <c r="G507" s="326" t="s">
        <v>133</v>
      </c>
      <c r="H507" s="76"/>
      <c r="I507" s="77">
        <v>1</v>
      </c>
      <c r="J507" s="77"/>
      <c r="K507" s="77"/>
      <c r="L507" s="77"/>
      <c r="M507" s="35">
        <v>5</v>
      </c>
      <c r="N507" s="415">
        <f>I507*52</f>
        <v>52</v>
      </c>
      <c r="O507" s="422">
        <f>M507*N507</f>
        <v>260</v>
      </c>
      <c r="P507" s="417">
        <f t="shared" si="207"/>
        <v>312</v>
      </c>
    </row>
    <row r="508" spans="2:16" ht="13.5" thickBot="1">
      <c r="B508" s="327" t="s">
        <v>40</v>
      </c>
      <c r="C508" s="328"/>
      <c r="D508" s="329"/>
      <c r="E508" s="330"/>
      <c r="F508" s="331"/>
      <c r="G508" s="331"/>
      <c r="H508" s="332"/>
      <c r="I508" s="332"/>
      <c r="J508" s="333"/>
      <c r="K508" s="333"/>
      <c r="L508" s="333"/>
      <c r="M508" s="53"/>
      <c r="N508" s="465"/>
      <c r="O508" s="466">
        <f>SUM(O499:O505)</f>
        <v>4599.8816000000006</v>
      </c>
      <c r="P508" s="467">
        <f>O508*1.2</f>
        <v>5519.8579200000004</v>
      </c>
    </row>
    <row r="509" spans="2:16" s="54" customFormat="1" ht="13.5" thickBot="1">
      <c r="B509" s="296"/>
      <c r="C509" s="334"/>
      <c r="D509" s="335"/>
      <c r="E509" s="336"/>
      <c r="F509" s="269"/>
      <c r="G509" s="269"/>
      <c r="H509" s="270"/>
      <c r="I509" s="270"/>
      <c r="J509" s="271"/>
      <c r="K509" s="271"/>
      <c r="L509" s="271"/>
      <c r="M509" s="48"/>
      <c r="N509" s="451"/>
      <c r="O509" s="452"/>
      <c r="P509" s="452"/>
    </row>
    <row r="510" spans="2:16" ht="15.75" customHeight="1" thickBot="1">
      <c r="B510" s="536" t="s">
        <v>3</v>
      </c>
      <c r="C510" s="337" t="s">
        <v>0</v>
      </c>
      <c r="D510" s="337" t="s">
        <v>31</v>
      </c>
      <c r="E510" s="536" t="s">
        <v>95</v>
      </c>
      <c r="F510" s="536" t="s">
        <v>5</v>
      </c>
      <c r="G510" s="536" t="s">
        <v>19</v>
      </c>
      <c r="H510" s="620" t="s">
        <v>1</v>
      </c>
      <c r="I510" s="621"/>
      <c r="J510" s="621"/>
      <c r="K510" s="621"/>
      <c r="L510" s="622"/>
      <c r="M510" s="625"/>
      <c r="N510" s="609" t="s">
        <v>51</v>
      </c>
      <c r="O510" s="536" t="s">
        <v>2</v>
      </c>
      <c r="P510" s="536" t="s">
        <v>52</v>
      </c>
    </row>
    <row r="511" spans="2:16" ht="14.25" customHeight="1">
      <c r="B511" s="537"/>
      <c r="C511" s="338" t="s">
        <v>4</v>
      </c>
      <c r="D511" s="338" t="s">
        <v>32</v>
      </c>
      <c r="E511" s="537"/>
      <c r="F511" s="537"/>
      <c r="G511" s="537"/>
      <c r="H511" s="536" t="s">
        <v>6</v>
      </c>
      <c r="I511" s="536" t="s">
        <v>7</v>
      </c>
      <c r="J511" s="536" t="s">
        <v>8</v>
      </c>
      <c r="K511" s="536" t="s">
        <v>9</v>
      </c>
      <c r="L511" s="536" t="s">
        <v>10</v>
      </c>
      <c r="M511" s="626"/>
      <c r="N511" s="610"/>
      <c r="O511" s="537"/>
      <c r="P511" s="537"/>
    </row>
    <row r="512" spans="2:16" ht="15" thickBot="1">
      <c r="B512" s="538"/>
      <c r="C512" s="339" t="s">
        <v>48</v>
      </c>
      <c r="D512" s="339" t="s">
        <v>48</v>
      </c>
      <c r="E512" s="538"/>
      <c r="F512" s="538"/>
      <c r="G512" s="538"/>
      <c r="H512" s="538" t="s">
        <v>11</v>
      </c>
      <c r="I512" s="538"/>
      <c r="J512" s="538"/>
      <c r="K512" s="538"/>
      <c r="L512" s="538"/>
      <c r="M512" s="630"/>
      <c r="N512" s="611"/>
      <c r="O512" s="538"/>
      <c r="P512" s="538"/>
    </row>
    <row r="513" spans="2:16" ht="25.5">
      <c r="B513" s="627" t="s">
        <v>223</v>
      </c>
      <c r="C513" s="340">
        <v>4322.3599999999997</v>
      </c>
      <c r="D513" s="340">
        <f>C513*80%</f>
        <v>3457.8879999999999</v>
      </c>
      <c r="E513" s="341" t="s">
        <v>73</v>
      </c>
      <c r="F513" s="342" t="s">
        <v>214</v>
      </c>
      <c r="G513" s="343" t="s">
        <v>86</v>
      </c>
      <c r="H513" s="73"/>
      <c r="I513" s="73"/>
      <c r="J513" s="73">
        <v>1</v>
      </c>
      <c r="K513" s="73"/>
      <c r="L513" s="73"/>
      <c r="M513" s="34">
        <v>0.03</v>
      </c>
      <c r="N513" s="468">
        <f>D513*12*J513</f>
        <v>41494.656000000003</v>
      </c>
      <c r="O513" s="413">
        <f t="shared" si="184"/>
        <v>1244.83968</v>
      </c>
      <c r="P513" s="414">
        <f t="shared" ref="P513:P516" si="208">O513*1.2</f>
        <v>1493.8076160000001</v>
      </c>
    </row>
    <row r="514" spans="2:16" ht="15" customHeight="1">
      <c r="B514" s="628"/>
      <c r="C514" s="344">
        <v>7840</v>
      </c>
      <c r="D514" s="344">
        <f>C514*80%</f>
        <v>6272</v>
      </c>
      <c r="E514" s="345" t="s">
        <v>72</v>
      </c>
      <c r="F514" s="346" t="s">
        <v>214</v>
      </c>
      <c r="G514" s="347" t="s">
        <v>86</v>
      </c>
      <c r="H514" s="102"/>
      <c r="I514" s="102"/>
      <c r="J514" s="102"/>
      <c r="K514" s="102">
        <v>1</v>
      </c>
      <c r="L514" s="102"/>
      <c r="M514" s="37">
        <v>0.03</v>
      </c>
      <c r="N514" s="420">
        <f>D514*4*K514</f>
        <v>25088</v>
      </c>
      <c r="O514" s="416">
        <f t="shared" si="184"/>
        <v>752.64</v>
      </c>
      <c r="P514" s="423">
        <f t="shared" si="208"/>
        <v>903.16800000000001</v>
      </c>
    </row>
    <row r="515" spans="2:16" ht="25.5">
      <c r="B515" s="628"/>
      <c r="C515" s="344">
        <v>523.20000000000005</v>
      </c>
      <c r="D515" s="344">
        <f>C515*80%</f>
        <v>418.56000000000006</v>
      </c>
      <c r="E515" s="345" t="s">
        <v>75</v>
      </c>
      <c r="F515" s="346" t="s">
        <v>16</v>
      </c>
      <c r="G515" s="348" t="s">
        <v>83</v>
      </c>
      <c r="H515" s="102"/>
      <c r="I515" s="102"/>
      <c r="J515" s="102"/>
      <c r="K515" s="102">
        <v>1</v>
      </c>
      <c r="L515" s="102"/>
      <c r="M515" s="37">
        <v>0.1</v>
      </c>
      <c r="N515" s="420">
        <f>D515*4*K515</f>
        <v>1674.2400000000002</v>
      </c>
      <c r="O515" s="416">
        <f t="shared" si="184"/>
        <v>167.42400000000004</v>
      </c>
      <c r="P515" s="423">
        <f t="shared" si="208"/>
        <v>200.90880000000004</v>
      </c>
    </row>
    <row r="516" spans="2:16" ht="38.25">
      <c r="B516" s="628"/>
      <c r="C516" s="344">
        <v>3371.9</v>
      </c>
      <c r="D516" s="344">
        <f>C516*80%</f>
        <v>2697.5200000000004</v>
      </c>
      <c r="E516" s="808" t="s">
        <v>185</v>
      </c>
      <c r="F516" s="346" t="s">
        <v>26</v>
      </c>
      <c r="G516" s="347" t="s">
        <v>92</v>
      </c>
      <c r="H516" s="102"/>
      <c r="I516" s="102"/>
      <c r="J516" s="102"/>
      <c r="K516" s="102">
        <v>1</v>
      </c>
      <c r="L516" s="102"/>
      <c r="M516" s="37">
        <v>2.5000000000000001E-2</v>
      </c>
      <c r="N516" s="420">
        <f>D516*4*K516</f>
        <v>10790.080000000002</v>
      </c>
      <c r="O516" s="416">
        <f t="shared" si="184"/>
        <v>269.75200000000007</v>
      </c>
      <c r="P516" s="423">
        <f t="shared" si="208"/>
        <v>323.70240000000007</v>
      </c>
    </row>
    <row r="517" spans="2:16" ht="15.75" customHeight="1">
      <c r="B517" s="629"/>
      <c r="C517" s="344">
        <v>243</v>
      </c>
      <c r="D517" s="344">
        <f>C517*80%</f>
        <v>194.4</v>
      </c>
      <c r="E517" s="809"/>
      <c r="F517" s="346" t="s">
        <v>25</v>
      </c>
      <c r="G517" s="347" t="s">
        <v>86</v>
      </c>
      <c r="H517" s="102"/>
      <c r="I517" s="102"/>
      <c r="J517" s="102"/>
      <c r="K517" s="102"/>
      <c r="L517" s="102">
        <v>2</v>
      </c>
      <c r="M517" s="35">
        <v>0.03</v>
      </c>
      <c r="N517" s="469">
        <f>D517*L517</f>
        <v>388.8</v>
      </c>
      <c r="O517" s="416">
        <f t="shared" si="184"/>
        <v>11.664</v>
      </c>
      <c r="P517" s="417">
        <f t="shared" si="185"/>
        <v>13.996799999999999</v>
      </c>
    </row>
    <row r="518" spans="2:16" ht="13.5" thickBot="1">
      <c r="B518" s="349" t="s">
        <v>40</v>
      </c>
      <c r="C518" s="350"/>
      <c r="D518" s="351"/>
      <c r="E518" s="351"/>
      <c r="F518" s="352"/>
      <c r="G518" s="353"/>
      <c r="H518" s="354"/>
      <c r="I518" s="354"/>
      <c r="J518" s="355"/>
      <c r="K518" s="355"/>
      <c r="L518" s="355"/>
      <c r="M518" s="55"/>
      <c r="N518" s="470"/>
      <c r="O518" s="471">
        <f>SUM(O513:O517)</f>
        <v>2446.3196800000001</v>
      </c>
      <c r="P518" s="472">
        <f>O518*1.2</f>
        <v>2935.5836159999999</v>
      </c>
    </row>
    <row r="519" spans="2:16" ht="26.25" thickBot="1">
      <c r="B519" s="356" t="s">
        <v>224</v>
      </c>
      <c r="C519" s="357">
        <v>572</v>
      </c>
      <c r="D519" s="357">
        <f>C519*80%</f>
        <v>457.6</v>
      </c>
      <c r="E519" s="358" t="s">
        <v>185</v>
      </c>
      <c r="F519" s="359" t="s">
        <v>29</v>
      </c>
      <c r="G519" s="360" t="s">
        <v>87</v>
      </c>
      <c r="H519" s="300"/>
      <c r="I519" s="300"/>
      <c r="J519" s="300">
        <v>1</v>
      </c>
      <c r="K519" s="300"/>
      <c r="L519" s="300"/>
      <c r="M519" s="51">
        <v>0.1</v>
      </c>
      <c r="N519" s="473">
        <f>D519*J519*12</f>
        <v>5491.2000000000007</v>
      </c>
      <c r="O519" s="474">
        <f t="shared" ref="O519:O524" si="209">M519*N519</f>
        <v>549.12000000000012</v>
      </c>
      <c r="P519" s="475">
        <f t="shared" ref="P519:P520" si="210">O519*1.2</f>
        <v>658.94400000000007</v>
      </c>
    </row>
    <row r="520" spans="2:16" ht="25.5" customHeight="1">
      <c r="B520" s="623" t="s">
        <v>14</v>
      </c>
      <c r="C520" s="614">
        <f>SUM(D520:D524)</f>
        <v>3606.2</v>
      </c>
      <c r="D520" s="361">
        <v>270</v>
      </c>
      <c r="E520" s="805" t="s">
        <v>185</v>
      </c>
      <c r="F520" s="362" t="s">
        <v>30</v>
      </c>
      <c r="G520" s="363" t="s">
        <v>85</v>
      </c>
      <c r="H520" s="73"/>
      <c r="I520" s="73">
        <v>1</v>
      </c>
      <c r="J520" s="73"/>
      <c r="K520" s="73"/>
      <c r="L520" s="73"/>
      <c r="M520" s="34">
        <v>0.06</v>
      </c>
      <c r="N520" s="412">
        <f>D520*52*I520</f>
        <v>14040</v>
      </c>
      <c r="O520" s="413">
        <f t="shared" si="209"/>
        <v>842.4</v>
      </c>
      <c r="P520" s="414">
        <f t="shared" si="210"/>
        <v>1010.8799999999999</v>
      </c>
    </row>
    <row r="521" spans="2:16" ht="25.5">
      <c r="B521" s="624"/>
      <c r="C521" s="615"/>
      <c r="D521" s="364">
        <v>1057</v>
      </c>
      <c r="E521" s="806"/>
      <c r="F521" s="365" t="s">
        <v>29</v>
      </c>
      <c r="G521" s="366" t="s">
        <v>87</v>
      </c>
      <c r="H521" s="76"/>
      <c r="I521" s="76">
        <v>1</v>
      </c>
      <c r="J521" s="76"/>
      <c r="K521" s="76"/>
      <c r="L521" s="76"/>
      <c r="M521" s="35">
        <v>0.03</v>
      </c>
      <c r="N521" s="420">
        <f>D521*52*I521</f>
        <v>54964</v>
      </c>
      <c r="O521" s="416">
        <f t="shared" si="209"/>
        <v>1648.9199999999998</v>
      </c>
      <c r="P521" s="417">
        <f t="shared" si="185"/>
        <v>1978.7039999999997</v>
      </c>
    </row>
    <row r="522" spans="2:16">
      <c r="B522" s="624"/>
      <c r="C522" s="615"/>
      <c r="D522" s="364">
        <v>86.4</v>
      </c>
      <c r="E522" s="806"/>
      <c r="F522" s="365" t="s">
        <v>15</v>
      </c>
      <c r="G522" s="366" t="s">
        <v>86</v>
      </c>
      <c r="H522" s="76"/>
      <c r="I522" s="76"/>
      <c r="J522" s="76"/>
      <c r="K522" s="76">
        <v>1</v>
      </c>
      <c r="L522" s="76"/>
      <c r="M522" s="35">
        <v>0.03</v>
      </c>
      <c r="N522" s="420">
        <f>D522*4*K522</f>
        <v>345.6</v>
      </c>
      <c r="O522" s="416">
        <f t="shared" si="209"/>
        <v>10.368</v>
      </c>
      <c r="P522" s="417">
        <f t="shared" si="185"/>
        <v>12.441599999999999</v>
      </c>
    </row>
    <row r="523" spans="2:16" ht="26.25" thickBot="1">
      <c r="B523" s="624"/>
      <c r="C523" s="615"/>
      <c r="D523" s="364">
        <v>2151.1999999999998</v>
      </c>
      <c r="E523" s="806"/>
      <c r="F523" s="367" t="s">
        <v>16</v>
      </c>
      <c r="G523" s="368" t="s">
        <v>83</v>
      </c>
      <c r="H523" s="76"/>
      <c r="I523" s="76"/>
      <c r="J523" s="76"/>
      <c r="K523" s="76">
        <v>1</v>
      </c>
      <c r="L523" s="76"/>
      <c r="M523" s="35">
        <v>0.06</v>
      </c>
      <c r="N523" s="420">
        <f>D523*4*K523</f>
        <v>8604.7999999999993</v>
      </c>
      <c r="O523" s="416">
        <f t="shared" si="209"/>
        <v>516.2879999999999</v>
      </c>
      <c r="P523" s="417">
        <f>O523*1.2</f>
        <v>619.54559999999981</v>
      </c>
    </row>
    <row r="524" spans="2:16">
      <c r="B524" s="624"/>
      <c r="C524" s="616"/>
      <c r="D524" s="364">
        <v>41.6</v>
      </c>
      <c r="E524" s="807"/>
      <c r="F524" s="369" t="s">
        <v>17</v>
      </c>
      <c r="G524" s="370" t="s">
        <v>82</v>
      </c>
      <c r="H524" s="76"/>
      <c r="I524" s="76"/>
      <c r="J524" s="76"/>
      <c r="K524" s="76">
        <v>1</v>
      </c>
      <c r="L524" s="76"/>
      <c r="M524" s="34">
        <v>1.7999999999999999E-2</v>
      </c>
      <c r="N524" s="420">
        <f>D524*4*K524</f>
        <v>166.4</v>
      </c>
      <c r="O524" s="416">
        <f t="shared" si="209"/>
        <v>2.9952000000000001</v>
      </c>
      <c r="P524" s="417">
        <f t="shared" si="185"/>
        <v>3.5942400000000001</v>
      </c>
    </row>
    <row r="525" spans="2:16" ht="15" thickBot="1">
      <c r="B525" s="371" t="s">
        <v>40</v>
      </c>
      <c r="C525" s="372"/>
      <c r="D525" s="373"/>
      <c r="E525" s="373"/>
      <c r="F525" s="374"/>
      <c r="G525" s="375"/>
      <c r="H525" s="373"/>
      <c r="I525" s="376"/>
      <c r="J525" s="376"/>
      <c r="K525" s="376"/>
      <c r="L525" s="377"/>
      <c r="M525" s="56"/>
      <c r="N525" s="476"/>
      <c r="O525" s="477">
        <f>SUM(O520:O524)</f>
        <v>3020.9711999999995</v>
      </c>
      <c r="P525" s="478">
        <f>O525*1.2</f>
        <v>3625.1654399999993</v>
      </c>
    </row>
    <row r="526" spans="2:16" ht="13.5" thickBot="1">
      <c r="B526" s="378"/>
      <c r="C526" s="379" t="s">
        <v>28</v>
      </c>
      <c r="D526" s="380"/>
      <c r="E526" s="380"/>
      <c r="F526" s="269"/>
      <c r="G526" s="268"/>
      <c r="H526" s="270"/>
      <c r="I526" s="270"/>
      <c r="J526" s="271"/>
      <c r="K526" s="270"/>
      <c r="L526" s="271"/>
      <c r="M526" s="57"/>
      <c r="N526" s="451"/>
      <c r="O526" s="479"/>
      <c r="P526" s="479"/>
    </row>
    <row r="527" spans="2:16" ht="15.75" customHeight="1" thickBot="1">
      <c r="B527" s="381"/>
      <c r="C527" s="337" t="s">
        <v>18</v>
      </c>
      <c r="D527" s="665" t="s">
        <v>19</v>
      </c>
      <c r="E527" s="666"/>
      <c r="F527" s="666"/>
      <c r="G527" s="667"/>
      <c r="H527" s="620" t="s">
        <v>1</v>
      </c>
      <c r="I527" s="621"/>
      <c r="J527" s="621"/>
      <c r="K527" s="621"/>
      <c r="L527" s="622"/>
      <c r="M527" s="625"/>
      <c r="N527" s="609" t="s">
        <v>181</v>
      </c>
      <c r="O527" s="536" t="s">
        <v>2</v>
      </c>
      <c r="P527" s="536" t="s">
        <v>52</v>
      </c>
    </row>
    <row r="528" spans="2:16">
      <c r="B528" s="382" t="s">
        <v>20</v>
      </c>
      <c r="C528" s="338" t="s">
        <v>21</v>
      </c>
      <c r="D528" s="668"/>
      <c r="E528" s="669"/>
      <c r="F528" s="669"/>
      <c r="G528" s="670"/>
      <c r="H528" s="536" t="s">
        <v>6</v>
      </c>
      <c r="I528" s="536" t="s">
        <v>7</v>
      </c>
      <c r="J528" s="536" t="s">
        <v>8</v>
      </c>
      <c r="K528" s="536" t="s">
        <v>9</v>
      </c>
      <c r="L528" s="536" t="s">
        <v>10</v>
      </c>
      <c r="M528" s="626"/>
      <c r="N528" s="610"/>
      <c r="O528" s="537"/>
      <c r="P528" s="537"/>
    </row>
    <row r="529" spans="2:16" ht="13.5" thickBot="1">
      <c r="B529" s="383"/>
      <c r="C529" s="338" t="s">
        <v>22</v>
      </c>
      <c r="D529" s="671"/>
      <c r="E529" s="672"/>
      <c r="F529" s="672"/>
      <c r="G529" s="673"/>
      <c r="H529" s="537" t="s">
        <v>11</v>
      </c>
      <c r="I529" s="537"/>
      <c r="J529" s="537"/>
      <c r="K529" s="537"/>
      <c r="L529" s="537"/>
      <c r="M529" s="626"/>
      <c r="N529" s="611"/>
      <c r="O529" s="538"/>
      <c r="P529" s="537"/>
    </row>
    <row r="530" spans="2:16" s="58" customFormat="1">
      <c r="B530" s="384" t="s">
        <v>58</v>
      </c>
      <c r="C530" s="385">
        <v>972</v>
      </c>
      <c r="D530" s="617" t="s">
        <v>93</v>
      </c>
      <c r="E530" s="618"/>
      <c r="F530" s="618"/>
      <c r="G530" s="619"/>
      <c r="H530" s="73"/>
      <c r="I530" s="386">
        <v>3</v>
      </c>
      <c r="J530" s="73"/>
      <c r="K530" s="73"/>
      <c r="L530" s="73"/>
      <c r="M530" s="34">
        <v>0.01</v>
      </c>
      <c r="N530" s="412">
        <f>C530*52*I530</f>
        <v>151632</v>
      </c>
      <c r="O530" s="413">
        <f>M530*N530</f>
        <v>1516.32</v>
      </c>
      <c r="P530" s="414">
        <f t="shared" ref="P530:P535" si="211">O530*1.2</f>
        <v>1819.5839999999998</v>
      </c>
    </row>
    <row r="531" spans="2:16" s="58" customFormat="1">
      <c r="B531" s="387" t="s">
        <v>59</v>
      </c>
      <c r="C531" s="388">
        <v>924</v>
      </c>
      <c r="D531" s="677" t="s">
        <v>190</v>
      </c>
      <c r="E531" s="678"/>
      <c r="F531" s="678"/>
      <c r="G531" s="679"/>
      <c r="H531" s="76"/>
      <c r="I531" s="389">
        <v>2</v>
      </c>
      <c r="J531" s="76"/>
      <c r="K531" s="76"/>
      <c r="L531" s="76"/>
      <c r="M531" s="35">
        <v>6.3E-2</v>
      </c>
      <c r="N531" s="421">
        <f>C531*52*I531</f>
        <v>96096</v>
      </c>
      <c r="O531" s="416">
        <f>M531*N531</f>
        <v>6054.0479999999998</v>
      </c>
      <c r="P531" s="417">
        <f t="shared" si="211"/>
        <v>7264.8575999999994</v>
      </c>
    </row>
    <row r="532" spans="2:16" s="58" customFormat="1">
      <c r="B532" s="387" t="s">
        <v>60</v>
      </c>
      <c r="C532" s="388">
        <v>574</v>
      </c>
      <c r="D532" s="677" t="s">
        <v>189</v>
      </c>
      <c r="E532" s="678"/>
      <c r="F532" s="678"/>
      <c r="G532" s="679"/>
      <c r="H532" s="76">
        <v>1</v>
      </c>
      <c r="I532" s="389"/>
      <c r="J532" s="76"/>
      <c r="K532" s="76"/>
      <c r="L532" s="76"/>
      <c r="M532" s="35">
        <v>0.06</v>
      </c>
      <c r="N532" s="420">
        <f>C532*252*H532</f>
        <v>144648</v>
      </c>
      <c r="O532" s="416">
        <f>M532*N532</f>
        <v>8678.8799999999992</v>
      </c>
      <c r="P532" s="417">
        <f t="shared" si="211"/>
        <v>10414.655999999999</v>
      </c>
    </row>
    <row r="533" spans="2:16" s="58" customFormat="1">
      <c r="B533" s="390" t="s">
        <v>61</v>
      </c>
      <c r="C533" s="391">
        <v>42</v>
      </c>
      <c r="D533" s="680" t="s">
        <v>188</v>
      </c>
      <c r="E533" s="681"/>
      <c r="F533" s="681"/>
      <c r="G533" s="682"/>
      <c r="H533" s="85">
        <v>1</v>
      </c>
      <c r="I533" s="392"/>
      <c r="J533" s="85"/>
      <c r="K533" s="85"/>
      <c r="L533" s="85"/>
      <c r="M533" s="35">
        <v>0.1</v>
      </c>
      <c r="N533" s="420">
        <f>C533*252*H533</f>
        <v>10584</v>
      </c>
      <c r="O533" s="416">
        <f>M533*N533</f>
        <v>1058.4000000000001</v>
      </c>
      <c r="P533" s="417">
        <f t="shared" si="211"/>
        <v>1270.0800000000002</v>
      </c>
    </row>
    <row r="534" spans="2:16" s="58" customFormat="1">
      <c r="B534" s="393" t="s">
        <v>62</v>
      </c>
      <c r="C534" s="388">
        <v>534</v>
      </c>
      <c r="D534" s="674" t="s">
        <v>41</v>
      </c>
      <c r="E534" s="675"/>
      <c r="F534" s="675"/>
      <c r="G534" s="676"/>
      <c r="H534" s="76"/>
      <c r="I534" s="394">
        <v>1</v>
      </c>
      <c r="J534" s="76"/>
      <c r="K534" s="76"/>
      <c r="L534" s="76"/>
      <c r="M534" s="35">
        <v>0.05</v>
      </c>
      <c r="N534" s="421">
        <f>C534*52*I534</f>
        <v>27768</v>
      </c>
      <c r="O534" s="416">
        <f>M534*N534</f>
        <v>1388.4</v>
      </c>
      <c r="P534" s="417">
        <f t="shared" si="211"/>
        <v>1666.0800000000002</v>
      </c>
    </row>
    <row r="535" spans="2:16" ht="15" thickBot="1">
      <c r="B535" s="395" t="s">
        <v>40</v>
      </c>
      <c r="C535" s="396"/>
      <c r="D535" s="397"/>
      <c r="E535" s="397"/>
      <c r="F535" s="397"/>
      <c r="G535" s="398"/>
      <c r="H535" s="399"/>
      <c r="I535" s="399"/>
      <c r="J535" s="400"/>
      <c r="K535" s="400"/>
      <c r="L535" s="400"/>
      <c r="M535" s="59"/>
      <c r="N535" s="480"/>
      <c r="O535" s="481">
        <f>SUM(O530:O534)</f>
        <v>18696.048000000003</v>
      </c>
      <c r="P535" s="482">
        <f t="shared" si="211"/>
        <v>22435.257600000001</v>
      </c>
    </row>
    <row r="536" spans="2:16" s="47" customFormat="1" ht="13.5" thickBot="1">
      <c r="B536" s="269"/>
      <c r="C536" s="269"/>
      <c r="D536" s="269"/>
      <c r="E536" s="269"/>
      <c r="F536" s="269"/>
      <c r="G536" s="268"/>
      <c r="H536" s="270"/>
      <c r="I536" s="269"/>
      <c r="J536" s="271"/>
      <c r="K536" s="270"/>
      <c r="L536" s="271"/>
      <c r="M536" s="48"/>
      <c r="N536" s="451"/>
      <c r="O536" s="452"/>
      <c r="P536" s="452"/>
    </row>
    <row r="537" spans="2:16" ht="15.75" customHeight="1" thickBot="1">
      <c r="B537" s="381"/>
      <c r="C537" s="337" t="s">
        <v>18</v>
      </c>
      <c r="D537" s="665" t="s">
        <v>19</v>
      </c>
      <c r="E537" s="666"/>
      <c r="F537" s="666"/>
      <c r="G537" s="667"/>
      <c r="H537" s="620" t="s">
        <v>1</v>
      </c>
      <c r="I537" s="621"/>
      <c r="J537" s="621"/>
      <c r="K537" s="621"/>
      <c r="L537" s="622"/>
      <c r="M537" s="625" t="s">
        <v>155</v>
      </c>
      <c r="N537" s="609" t="s">
        <v>181</v>
      </c>
      <c r="O537" s="536" t="s">
        <v>2</v>
      </c>
      <c r="P537" s="536" t="s">
        <v>52</v>
      </c>
    </row>
    <row r="538" spans="2:16" ht="25.5" customHeight="1">
      <c r="B538" s="382" t="s">
        <v>23</v>
      </c>
      <c r="C538" s="338" t="s">
        <v>54</v>
      </c>
      <c r="D538" s="668"/>
      <c r="E538" s="669"/>
      <c r="F538" s="669"/>
      <c r="G538" s="670"/>
      <c r="H538" s="536" t="s">
        <v>6</v>
      </c>
      <c r="I538" s="536" t="s">
        <v>7</v>
      </c>
      <c r="J538" s="536" t="s">
        <v>8</v>
      </c>
      <c r="K538" s="536" t="s">
        <v>9</v>
      </c>
      <c r="L538" s="536" t="s">
        <v>10</v>
      </c>
      <c r="M538" s="626"/>
      <c r="N538" s="610"/>
      <c r="O538" s="537"/>
      <c r="P538" s="537"/>
    </row>
    <row r="539" spans="2:16" ht="13.5" thickBot="1">
      <c r="B539" s="401"/>
      <c r="C539" s="339" t="s">
        <v>53</v>
      </c>
      <c r="D539" s="671"/>
      <c r="E539" s="672"/>
      <c r="F539" s="672"/>
      <c r="G539" s="673"/>
      <c r="H539" s="538" t="s">
        <v>11</v>
      </c>
      <c r="I539" s="538"/>
      <c r="J539" s="538"/>
      <c r="K539" s="538"/>
      <c r="L539" s="538"/>
      <c r="M539" s="626"/>
      <c r="N539" s="611"/>
      <c r="O539" s="538"/>
      <c r="P539" s="538"/>
    </row>
    <row r="540" spans="2:16" s="58" customFormat="1" ht="13.5" thickBot="1">
      <c r="B540" s="402" t="s">
        <v>63</v>
      </c>
      <c r="C540" s="403">
        <f>C532</f>
        <v>574</v>
      </c>
      <c r="D540" s="683" t="s">
        <v>24</v>
      </c>
      <c r="E540" s="684"/>
      <c r="F540" s="684"/>
      <c r="G540" s="685"/>
      <c r="H540" s="73">
        <v>1</v>
      </c>
      <c r="I540" s="73"/>
      <c r="J540" s="73"/>
      <c r="K540" s="73"/>
      <c r="L540" s="73"/>
      <c r="M540" s="34">
        <v>7.4999999999999997E-2</v>
      </c>
      <c r="N540" s="412">
        <f>C540*252*H540</f>
        <v>144648</v>
      </c>
      <c r="O540" s="413">
        <f>M540*N540</f>
        <v>10848.6</v>
      </c>
      <c r="P540" s="414">
        <f>O540*1.2</f>
        <v>13018.32</v>
      </c>
    </row>
    <row r="541" spans="2:16" s="58" customFormat="1" ht="13.5" thickBot="1">
      <c r="B541" s="404" t="s">
        <v>64</v>
      </c>
      <c r="C541" s="405">
        <v>150</v>
      </c>
      <c r="D541" s="662" t="s">
        <v>24</v>
      </c>
      <c r="E541" s="663"/>
      <c r="F541" s="663"/>
      <c r="G541" s="664"/>
      <c r="H541" s="76"/>
      <c r="I541" s="76">
        <v>1</v>
      </c>
      <c r="J541" s="76"/>
      <c r="K541" s="76"/>
      <c r="L541" s="76"/>
      <c r="M541" s="34">
        <v>6.5000000000000002E-2</v>
      </c>
      <c r="N541" s="421">
        <f>C541*52*I541</f>
        <v>7800</v>
      </c>
      <c r="O541" s="416">
        <f>M541*N541</f>
        <v>507</v>
      </c>
      <c r="P541" s="417">
        <f>O541*1.2</f>
        <v>608.4</v>
      </c>
    </row>
    <row r="542" spans="2:16" s="58" customFormat="1" ht="13.5" thickBot="1">
      <c r="B542" s="404" t="s">
        <v>65</v>
      </c>
      <c r="C542" s="405">
        <v>150</v>
      </c>
      <c r="D542" s="662" t="s">
        <v>24</v>
      </c>
      <c r="E542" s="663"/>
      <c r="F542" s="663"/>
      <c r="G542" s="664"/>
      <c r="H542" s="76">
        <v>1</v>
      </c>
      <c r="I542" s="76"/>
      <c r="J542" s="76"/>
      <c r="K542" s="76"/>
      <c r="L542" s="76"/>
      <c r="M542" s="34">
        <v>0.08</v>
      </c>
      <c r="N542" s="420">
        <f>C542*252*H542</f>
        <v>37800</v>
      </c>
      <c r="O542" s="416">
        <f>M542*N542</f>
        <v>3024</v>
      </c>
      <c r="P542" s="417">
        <f>O542*1.2</f>
        <v>3628.7999999999997</v>
      </c>
    </row>
    <row r="543" spans="2:16" s="58" customFormat="1">
      <c r="B543" s="404" t="s">
        <v>66</v>
      </c>
      <c r="C543" s="405">
        <v>120</v>
      </c>
      <c r="D543" s="662" t="s">
        <v>24</v>
      </c>
      <c r="E543" s="663"/>
      <c r="F543" s="663"/>
      <c r="G543" s="664"/>
      <c r="H543" s="76"/>
      <c r="I543" s="76"/>
      <c r="J543" s="76">
        <v>1</v>
      </c>
      <c r="K543" s="76"/>
      <c r="L543" s="76"/>
      <c r="M543" s="34">
        <v>0.08</v>
      </c>
      <c r="N543" s="421">
        <f>C543*12*J543</f>
        <v>1440</v>
      </c>
      <c r="O543" s="416">
        <f>M543*N543</f>
        <v>115.2</v>
      </c>
      <c r="P543" s="417">
        <f>O543*1.2</f>
        <v>138.24</v>
      </c>
    </row>
    <row r="544" spans="2:16" ht="15" thickBot="1">
      <c r="B544" s="406" t="s">
        <v>40</v>
      </c>
      <c r="C544" s="407"/>
      <c r="D544" s="408"/>
      <c r="E544" s="408"/>
      <c r="F544" s="408"/>
      <c r="G544" s="409"/>
      <c r="H544" s="410"/>
      <c r="I544" s="410"/>
      <c r="J544" s="411"/>
      <c r="K544" s="411"/>
      <c r="L544" s="411"/>
      <c r="M544" s="60"/>
      <c r="N544" s="483"/>
      <c r="O544" s="484">
        <f>SUM(O540:O543)</f>
        <v>14494.800000000001</v>
      </c>
      <c r="P544" s="485">
        <f>O544*1.2</f>
        <v>17393.760000000002</v>
      </c>
    </row>
    <row r="545" spans="2:16" s="49" customFormat="1" ht="15" thickBot="1">
      <c r="B545" s="61"/>
      <c r="C545" s="62"/>
      <c r="D545" s="63"/>
      <c r="E545" s="63"/>
      <c r="F545" s="63"/>
      <c r="G545" s="64"/>
      <c r="H545" s="65"/>
      <c r="I545" s="65"/>
      <c r="J545" s="66"/>
      <c r="K545" s="66"/>
      <c r="L545" s="66"/>
      <c r="M545" s="67"/>
      <c r="N545" s="68"/>
      <c r="O545" s="69"/>
      <c r="P545" s="69"/>
    </row>
    <row r="546" spans="2:16" ht="13.5" thickBot="1">
      <c r="B546" s="486"/>
      <c r="C546" s="487"/>
      <c r="D546" s="488"/>
      <c r="E546" s="488"/>
      <c r="F546" s="488"/>
      <c r="G546" s="488"/>
      <c r="H546" s="488"/>
      <c r="I546" s="488"/>
      <c r="J546" s="488"/>
      <c r="K546" s="488"/>
      <c r="L546" s="488"/>
      <c r="M546" s="488"/>
      <c r="N546" s="489"/>
      <c r="O546" s="490" t="s">
        <v>55</v>
      </c>
      <c r="P546" s="491" t="s">
        <v>57</v>
      </c>
    </row>
    <row r="547" spans="2:16" ht="15">
      <c r="B547" s="654" t="s">
        <v>56</v>
      </c>
      <c r="C547" s="655"/>
      <c r="D547" s="655"/>
      <c r="E547" s="655"/>
      <c r="F547" s="655"/>
      <c r="G547" s="655"/>
      <c r="H547" s="655"/>
      <c r="I547" s="655"/>
      <c r="J547" s="655"/>
      <c r="K547" s="655"/>
      <c r="L547" s="655"/>
      <c r="M547" s="655"/>
      <c r="N547" s="492"/>
      <c r="O547" s="658">
        <f>O544+O535+O525+O519+O508+O504+O496+O488+O480+O472+O464+O456+O450+O401+O272+O231+O186+O141+O96+O51+O518+O359</f>
        <v>239601.58033599996</v>
      </c>
      <c r="P547" s="660">
        <f>O547*1.2</f>
        <v>287521.89640319993</v>
      </c>
    </row>
    <row r="548" spans="2:16" ht="15.75" thickBot="1">
      <c r="B548" s="656"/>
      <c r="C548" s="657"/>
      <c r="D548" s="657"/>
      <c r="E548" s="657"/>
      <c r="F548" s="657"/>
      <c r="G548" s="657"/>
      <c r="H548" s="657"/>
      <c r="I548" s="657"/>
      <c r="J548" s="657"/>
      <c r="K548" s="657"/>
      <c r="L548" s="657"/>
      <c r="M548" s="657"/>
      <c r="N548" s="493"/>
      <c r="O548" s="659"/>
      <c r="P548" s="661"/>
    </row>
    <row r="549" spans="2:16" ht="13.5" thickBot="1">
      <c r="B549" s="486"/>
      <c r="C549" s="487"/>
      <c r="D549" s="488"/>
      <c r="E549" s="488"/>
      <c r="F549" s="488"/>
      <c r="G549" s="488"/>
      <c r="H549" s="488"/>
      <c r="I549" s="488"/>
      <c r="J549" s="488"/>
      <c r="K549" s="488"/>
      <c r="L549" s="488"/>
      <c r="M549" s="488"/>
      <c r="N549" s="489"/>
      <c r="O549" s="488"/>
      <c r="P549" s="488"/>
    </row>
    <row r="550" spans="2:16" ht="13.5" thickBot="1">
      <c r="B550" s="486"/>
      <c r="C550" s="487"/>
      <c r="D550" s="488"/>
      <c r="E550" s="488"/>
      <c r="F550" s="488"/>
      <c r="G550" s="488"/>
      <c r="H550" s="488"/>
      <c r="I550" s="488"/>
      <c r="J550" s="488"/>
      <c r="K550" s="488"/>
      <c r="L550" s="488"/>
      <c r="M550" s="488"/>
      <c r="N550" s="489"/>
      <c r="O550" s="490" t="s">
        <v>55</v>
      </c>
      <c r="P550" s="491" t="s">
        <v>57</v>
      </c>
    </row>
    <row r="551" spans="2:16" ht="15">
      <c r="B551" s="654" t="s">
        <v>70</v>
      </c>
      <c r="C551" s="655"/>
      <c r="D551" s="655"/>
      <c r="E551" s="655"/>
      <c r="F551" s="655"/>
      <c r="G551" s="655"/>
      <c r="H551" s="655"/>
      <c r="I551" s="655"/>
      <c r="J551" s="655"/>
      <c r="K551" s="655"/>
      <c r="L551" s="655"/>
      <c r="M551" s="655"/>
      <c r="N551" s="492"/>
      <c r="O551" s="658">
        <f>O547*4</f>
        <v>958406.32134399982</v>
      </c>
      <c r="P551" s="660">
        <f>O551*1.2</f>
        <v>1150087.5856127997</v>
      </c>
    </row>
    <row r="552" spans="2:16" ht="15.75" thickBot="1">
      <c r="B552" s="656"/>
      <c r="C552" s="657"/>
      <c r="D552" s="657"/>
      <c r="E552" s="657"/>
      <c r="F552" s="657"/>
      <c r="G552" s="657"/>
      <c r="H552" s="657"/>
      <c r="I552" s="657"/>
      <c r="J552" s="657"/>
      <c r="K552" s="657"/>
      <c r="L552" s="657"/>
      <c r="M552" s="657"/>
      <c r="N552" s="493"/>
      <c r="O552" s="659"/>
      <c r="P552" s="661"/>
    </row>
    <row r="553" spans="2:16">
      <c r="B553" s="486"/>
      <c r="C553" s="487"/>
      <c r="D553" s="488"/>
      <c r="E553" s="488"/>
      <c r="F553" s="488"/>
      <c r="G553" s="488"/>
      <c r="H553" s="488"/>
      <c r="I553" s="488"/>
      <c r="J553" s="488"/>
      <c r="K553" s="488"/>
      <c r="L553" s="488"/>
      <c r="M553" s="488"/>
      <c r="N553" s="489"/>
      <c r="O553" s="488"/>
      <c r="P553" s="488"/>
    </row>
    <row r="554" spans="2:16" ht="14.25">
      <c r="B554" s="494" t="s">
        <v>36</v>
      </c>
      <c r="C554" s="488"/>
      <c r="D554" s="488"/>
      <c r="E554" s="488"/>
      <c r="F554" s="488"/>
      <c r="G554" s="488"/>
      <c r="H554" s="488"/>
      <c r="I554" s="488"/>
      <c r="J554" s="488"/>
      <c r="K554" s="488"/>
      <c r="L554" s="488"/>
      <c r="M554" s="488"/>
      <c r="N554" s="488"/>
      <c r="O554" s="488"/>
      <c r="P554" s="488"/>
    </row>
    <row r="555" spans="2:16">
      <c r="B555" s="495" t="s">
        <v>39</v>
      </c>
      <c r="C555" s="488"/>
      <c r="D555" s="488"/>
      <c r="E555" s="488"/>
      <c r="F555" s="488"/>
      <c r="G555" s="488"/>
      <c r="H555" s="488"/>
      <c r="I555" s="488"/>
      <c r="J555" s="488"/>
      <c r="K555" s="488"/>
      <c r="L555" s="488"/>
      <c r="M555" s="488"/>
      <c r="N555" s="488"/>
      <c r="O555" s="488" t="s">
        <v>242</v>
      </c>
      <c r="P555" s="488"/>
    </row>
    <row r="556" spans="2:16">
      <c r="B556" s="496" t="s">
        <v>163</v>
      </c>
      <c r="C556" s="497" t="s">
        <v>34</v>
      </c>
      <c r="D556" s="488" t="s">
        <v>164</v>
      </c>
      <c r="E556" s="488"/>
      <c r="F556" s="488"/>
      <c r="G556" s="488"/>
      <c r="H556" s="488"/>
      <c r="I556" s="488"/>
      <c r="J556" s="488"/>
      <c r="K556" s="488"/>
      <c r="L556" s="488"/>
      <c r="M556" s="488"/>
      <c r="N556" s="488"/>
      <c r="O556" s="488"/>
      <c r="P556" s="488"/>
    </row>
    <row r="557" spans="2:16">
      <c r="B557" s="496" t="s">
        <v>240</v>
      </c>
      <c r="C557" s="498"/>
      <c r="D557" s="488"/>
      <c r="E557" s="488"/>
      <c r="F557" s="488"/>
      <c r="G557" s="488"/>
      <c r="H557" s="488"/>
      <c r="I557" s="488"/>
      <c r="J557" s="488"/>
      <c r="K557" s="488"/>
      <c r="L557" s="488"/>
      <c r="M557" s="488"/>
      <c r="N557" s="488"/>
      <c r="O557" s="488" t="s">
        <v>241</v>
      </c>
      <c r="P557" s="488"/>
    </row>
    <row r="558" spans="2:16">
      <c r="B558" s="499"/>
      <c r="C558" s="499"/>
      <c r="D558" s="499"/>
      <c r="E558" s="499"/>
      <c r="F558" s="499"/>
      <c r="G558" s="499"/>
      <c r="H558" s="499"/>
      <c r="I558" s="499"/>
      <c r="J558" s="499"/>
      <c r="K558" s="499"/>
      <c r="L558" s="499"/>
      <c r="M558" s="499"/>
      <c r="N558" s="499"/>
      <c r="O558" s="499"/>
      <c r="P558" s="499"/>
    </row>
    <row r="559" spans="2:16">
      <c r="B559" s="495" t="s">
        <v>170</v>
      </c>
      <c r="C559" s="499"/>
      <c r="D559" s="499"/>
      <c r="E559" s="499"/>
      <c r="F559" s="499"/>
      <c r="G559" s="499"/>
      <c r="H559" s="499"/>
      <c r="I559" s="499"/>
      <c r="J559" s="499"/>
      <c r="K559" s="499"/>
      <c r="L559" s="499"/>
      <c r="M559" s="499"/>
      <c r="N559" s="499"/>
      <c r="O559" s="499"/>
      <c r="P559" s="499"/>
    </row>
    <row r="560" spans="2:16">
      <c r="B560" s="613" t="s">
        <v>172</v>
      </c>
      <c r="C560" s="613"/>
      <c r="D560" s="613"/>
      <c r="E560" s="613"/>
      <c r="F560" s="613"/>
      <c r="G560" s="613"/>
      <c r="H560" s="613"/>
      <c r="I560" s="613"/>
      <c r="J560" s="613"/>
      <c r="K560" s="613"/>
      <c r="L560" s="613"/>
      <c r="M560" s="613"/>
      <c r="N560" s="613"/>
      <c r="O560" s="613"/>
      <c r="P560" s="613"/>
    </row>
    <row r="561" spans="2:16">
      <c r="B561" s="613" t="s">
        <v>173</v>
      </c>
      <c r="C561" s="613"/>
      <c r="D561" s="613"/>
      <c r="E561" s="613"/>
      <c r="F561" s="613"/>
      <c r="G561" s="613"/>
      <c r="H561" s="613"/>
      <c r="I561" s="613"/>
      <c r="J561" s="613"/>
      <c r="K561" s="613"/>
      <c r="L561" s="613"/>
      <c r="M561" s="613"/>
      <c r="N561" s="613"/>
      <c r="O561" s="613"/>
      <c r="P561" s="613"/>
    </row>
    <row r="562" spans="2:16">
      <c r="B562" s="613" t="s">
        <v>35</v>
      </c>
      <c r="C562" s="613"/>
      <c r="D562" s="613"/>
      <c r="E562" s="613"/>
      <c r="F562" s="613"/>
      <c r="G562" s="613"/>
      <c r="H562" s="613"/>
      <c r="I562" s="613"/>
      <c r="J562" s="613"/>
      <c r="K562" s="613"/>
      <c r="L562" s="613"/>
      <c r="M562" s="613"/>
      <c r="N562" s="613"/>
      <c r="O562" s="613"/>
      <c r="P562" s="613"/>
    </row>
    <row r="563" spans="2:16">
      <c r="B563" s="488"/>
      <c r="C563" s="488"/>
      <c r="D563" s="488"/>
      <c r="E563" s="488"/>
      <c r="F563" s="488"/>
      <c r="G563" s="488"/>
      <c r="H563" s="488"/>
      <c r="I563" s="488"/>
      <c r="J563" s="488"/>
      <c r="K563" s="488"/>
      <c r="L563" s="488"/>
      <c r="M563" s="488"/>
      <c r="N563" s="488"/>
      <c r="O563" s="488"/>
      <c r="P563" s="488"/>
    </row>
    <row r="564" spans="2:16">
      <c r="B564" s="495" t="s">
        <v>38</v>
      </c>
      <c r="C564" s="488"/>
      <c r="D564" s="488"/>
      <c r="E564" s="488"/>
      <c r="F564" s="488"/>
      <c r="G564" s="488"/>
      <c r="H564" s="488"/>
      <c r="I564" s="488"/>
      <c r="J564" s="488"/>
      <c r="K564" s="488"/>
      <c r="L564" s="488"/>
      <c r="M564" s="488"/>
      <c r="N564" s="488"/>
      <c r="O564" s="488"/>
      <c r="P564" s="488"/>
    </row>
    <row r="565" spans="2:16">
      <c r="B565" s="612" t="s">
        <v>165</v>
      </c>
      <c r="C565" s="612"/>
      <c r="D565" s="612"/>
      <c r="E565" s="612"/>
      <c r="F565" s="612"/>
      <c r="G565" s="612"/>
      <c r="H565" s="612"/>
      <c r="I565" s="612"/>
      <c r="J565" s="612"/>
      <c r="K565" s="612"/>
      <c r="L565" s="612"/>
      <c r="M565" s="612"/>
      <c r="N565" s="612"/>
      <c r="O565" s="612"/>
      <c r="P565" s="612"/>
    </row>
    <row r="566" spans="2:16" ht="24.75" customHeight="1">
      <c r="B566" s="613" t="s">
        <v>166</v>
      </c>
      <c r="C566" s="613"/>
      <c r="D566" s="613"/>
      <c r="E566" s="613"/>
      <c r="F566" s="613"/>
      <c r="G566" s="613"/>
      <c r="H566" s="613"/>
      <c r="I566" s="613"/>
      <c r="J566" s="613"/>
      <c r="K566" s="613"/>
      <c r="L566" s="613"/>
      <c r="M566" s="613"/>
      <c r="N566" s="613"/>
      <c r="O566" s="613"/>
      <c r="P566" s="613"/>
    </row>
    <row r="567" spans="2:16">
      <c r="B567" s="612" t="s">
        <v>37</v>
      </c>
      <c r="C567" s="612"/>
      <c r="D567" s="612"/>
      <c r="E567" s="612"/>
      <c r="F567" s="612"/>
      <c r="G567" s="612"/>
      <c r="H567" s="612"/>
      <c r="I567" s="612"/>
      <c r="J567" s="612"/>
      <c r="K567" s="612"/>
      <c r="L567" s="612"/>
      <c r="M567" s="612"/>
      <c r="N567" s="612"/>
      <c r="O567" s="612"/>
      <c r="P567" s="612"/>
    </row>
    <row r="568" spans="2:16">
      <c r="B568" s="488"/>
      <c r="C568" s="488"/>
      <c r="D568" s="488"/>
      <c r="E568" s="488"/>
      <c r="F568" s="488"/>
      <c r="G568" s="488"/>
      <c r="H568" s="488"/>
      <c r="I568" s="488"/>
      <c r="J568" s="488"/>
      <c r="K568" s="488"/>
      <c r="L568" s="488"/>
      <c r="M568" s="488"/>
      <c r="N568" s="489"/>
      <c r="O568" s="488"/>
      <c r="P568" s="488"/>
    </row>
  </sheetData>
  <sheetProtection password="9E12" sheet="1" objects="1" scenarios="1"/>
  <mergeCells count="346">
    <mergeCell ref="H454:H455"/>
    <mergeCell ref="I454:I455"/>
    <mergeCell ref="M453:M455"/>
    <mergeCell ref="H453:L453"/>
    <mergeCell ref="L454:L455"/>
    <mergeCell ref="K454:K455"/>
    <mergeCell ref="J454:J455"/>
    <mergeCell ref="P453:P455"/>
    <mergeCell ref="N453:N455"/>
    <mergeCell ref="O453:O455"/>
    <mergeCell ref="F403:F405"/>
    <mergeCell ref="G403:G405"/>
    <mergeCell ref="B403:B405"/>
    <mergeCell ref="F510:F512"/>
    <mergeCell ref="G510:G512"/>
    <mergeCell ref="F453:F455"/>
    <mergeCell ref="G453:G455"/>
    <mergeCell ref="G4:G6"/>
    <mergeCell ref="B510:B512"/>
    <mergeCell ref="B453:B455"/>
    <mergeCell ref="B4:B6"/>
    <mergeCell ref="B497:B503"/>
    <mergeCell ref="F498:F503"/>
    <mergeCell ref="B505:B507"/>
    <mergeCell ref="F506:F507"/>
    <mergeCell ref="B481:B487"/>
    <mergeCell ref="F482:F487"/>
    <mergeCell ref="B489:B495"/>
    <mergeCell ref="F490:F495"/>
    <mergeCell ref="B465:B471"/>
    <mergeCell ref="F466:F471"/>
    <mergeCell ref="B473:B479"/>
    <mergeCell ref="C473:C479"/>
    <mergeCell ref="E473:E479"/>
    <mergeCell ref="E520:E524"/>
    <mergeCell ref="E516:E517"/>
    <mergeCell ref="E506:E507"/>
    <mergeCell ref="C4:C6"/>
    <mergeCell ref="D4:D6"/>
    <mergeCell ref="C453:C455"/>
    <mergeCell ref="D453:D455"/>
    <mergeCell ref="C403:C405"/>
    <mergeCell ref="D403:D405"/>
    <mergeCell ref="C497:C503"/>
    <mergeCell ref="E497:E503"/>
    <mergeCell ref="D498:D503"/>
    <mergeCell ref="D506:D507"/>
    <mergeCell ref="E510:E512"/>
    <mergeCell ref="C505:C507"/>
    <mergeCell ref="C481:C487"/>
    <mergeCell ref="E481:E487"/>
    <mergeCell ref="D482:D487"/>
    <mergeCell ref="C489:C495"/>
    <mergeCell ref="E489:E495"/>
    <mergeCell ref="D490:D495"/>
    <mergeCell ref="C465:C471"/>
    <mergeCell ref="E465:E471"/>
    <mergeCell ref="D466:D471"/>
    <mergeCell ref="H510:L510"/>
    <mergeCell ref="M510:M512"/>
    <mergeCell ref="N510:N512"/>
    <mergeCell ref="O510:O512"/>
    <mergeCell ref="P510:P512"/>
    <mergeCell ref="H511:H512"/>
    <mergeCell ref="I511:I512"/>
    <mergeCell ref="J511:J512"/>
    <mergeCell ref="K511:K512"/>
    <mergeCell ref="L511:L512"/>
    <mergeCell ref="D474:D479"/>
    <mergeCell ref="F474:F479"/>
    <mergeCell ref="B273:B295"/>
    <mergeCell ref="C273:C295"/>
    <mergeCell ref="E263:E271"/>
    <mergeCell ref="D264:D271"/>
    <mergeCell ref="F264:F271"/>
    <mergeCell ref="F275:F282"/>
    <mergeCell ref="E273:E282"/>
    <mergeCell ref="F273:F274"/>
    <mergeCell ref="D275:D282"/>
    <mergeCell ref="F284:F286"/>
    <mergeCell ref="E283:E286"/>
    <mergeCell ref="D284:D286"/>
    <mergeCell ref="B232:B271"/>
    <mergeCell ref="C232:C271"/>
    <mergeCell ref="E247:E251"/>
    <mergeCell ref="D248:D251"/>
    <mergeCell ref="B406:B449"/>
    <mergeCell ref="C406:C449"/>
    <mergeCell ref="E406:E411"/>
    <mergeCell ref="D407:D411"/>
    <mergeCell ref="F407:F411"/>
    <mergeCell ref="E412:E422"/>
    <mergeCell ref="B187:B230"/>
    <mergeCell ref="C187:C230"/>
    <mergeCell ref="E187:E192"/>
    <mergeCell ref="D188:D192"/>
    <mergeCell ref="F188:F192"/>
    <mergeCell ref="E193:E203"/>
    <mergeCell ref="F193:F194"/>
    <mergeCell ref="D196:D203"/>
    <mergeCell ref="F196:F203"/>
    <mergeCell ref="E204:E208"/>
    <mergeCell ref="D205:D208"/>
    <mergeCell ref="F205:F208"/>
    <mergeCell ref="E209:E221"/>
    <mergeCell ref="F209:F210"/>
    <mergeCell ref="F211:F212"/>
    <mergeCell ref="D214:D221"/>
    <mergeCell ref="F214:F221"/>
    <mergeCell ref="E222:E230"/>
    <mergeCell ref="D223:D230"/>
    <mergeCell ref="F223:F230"/>
    <mergeCell ref="B142:B185"/>
    <mergeCell ref="C142:C185"/>
    <mergeCell ref="E142:E147"/>
    <mergeCell ref="D143:D147"/>
    <mergeCell ref="F143:F147"/>
    <mergeCell ref="E148:E158"/>
    <mergeCell ref="F148:F149"/>
    <mergeCell ref="D151:D158"/>
    <mergeCell ref="F151:F158"/>
    <mergeCell ref="E159:E163"/>
    <mergeCell ref="D160:D163"/>
    <mergeCell ref="F160:F163"/>
    <mergeCell ref="E164:E176"/>
    <mergeCell ref="F164:F165"/>
    <mergeCell ref="F166:F167"/>
    <mergeCell ref="D169:D176"/>
    <mergeCell ref="F169:F176"/>
    <mergeCell ref="E177:E185"/>
    <mergeCell ref="D178:D185"/>
    <mergeCell ref="F178:F185"/>
    <mergeCell ref="D88:D95"/>
    <mergeCell ref="F88:F95"/>
    <mergeCell ref="B97:B140"/>
    <mergeCell ref="C97:C140"/>
    <mergeCell ref="E97:E102"/>
    <mergeCell ref="D98:D102"/>
    <mergeCell ref="F98:F102"/>
    <mergeCell ref="E103:E113"/>
    <mergeCell ref="F103:F104"/>
    <mergeCell ref="D106:D113"/>
    <mergeCell ref="F106:F113"/>
    <mergeCell ref="E114:E118"/>
    <mergeCell ref="D115:D118"/>
    <mergeCell ref="F115:F118"/>
    <mergeCell ref="E119:E131"/>
    <mergeCell ref="F119:F120"/>
    <mergeCell ref="F121:F122"/>
    <mergeCell ref="D124:D131"/>
    <mergeCell ref="F124:F131"/>
    <mergeCell ref="E132:E140"/>
    <mergeCell ref="D133:D140"/>
    <mergeCell ref="F133:F140"/>
    <mergeCell ref="E232:E237"/>
    <mergeCell ref="D233:D237"/>
    <mergeCell ref="F233:F237"/>
    <mergeCell ref="E238:E246"/>
    <mergeCell ref="D239:D246"/>
    <mergeCell ref="F239:F246"/>
    <mergeCell ref="B52:B95"/>
    <mergeCell ref="C52:C95"/>
    <mergeCell ref="E52:E57"/>
    <mergeCell ref="D53:D57"/>
    <mergeCell ref="F53:F57"/>
    <mergeCell ref="E58:E68"/>
    <mergeCell ref="F58:F59"/>
    <mergeCell ref="D61:D68"/>
    <mergeCell ref="F61:F68"/>
    <mergeCell ref="E69:E73"/>
    <mergeCell ref="D70:D73"/>
    <mergeCell ref="F70:F73"/>
    <mergeCell ref="E74:E86"/>
    <mergeCell ref="F74:F75"/>
    <mergeCell ref="F76:F77"/>
    <mergeCell ref="D79:D86"/>
    <mergeCell ref="F79:F86"/>
    <mergeCell ref="E87:E95"/>
    <mergeCell ref="F4:F6"/>
    <mergeCell ref="E4:E6"/>
    <mergeCell ref="E29:E41"/>
    <mergeCell ref="F34:F41"/>
    <mergeCell ref="E340:E349"/>
    <mergeCell ref="F340:F341"/>
    <mergeCell ref="D342:D349"/>
    <mergeCell ref="F342:F349"/>
    <mergeCell ref="E350:E358"/>
    <mergeCell ref="D351:D358"/>
    <mergeCell ref="F351:F358"/>
    <mergeCell ref="F248:F251"/>
    <mergeCell ref="E252:E262"/>
    <mergeCell ref="F252:F253"/>
    <mergeCell ref="D255:D262"/>
    <mergeCell ref="F255:F262"/>
    <mergeCell ref="F288:F295"/>
    <mergeCell ref="E287:E295"/>
    <mergeCell ref="D288:D295"/>
    <mergeCell ref="E13:E23"/>
    <mergeCell ref="D16:D23"/>
    <mergeCell ref="F16:F23"/>
    <mergeCell ref="E24:E28"/>
    <mergeCell ref="F25:F28"/>
    <mergeCell ref="P4:P6"/>
    <mergeCell ref="I5:I6"/>
    <mergeCell ref="J5:J6"/>
    <mergeCell ref="K5:K6"/>
    <mergeCell ref="L5:L6"/>
    <mergeCell ref="H4:L4"/>
    <mergeCell ref="M4:M6"/>
    <mergeCell ref="O4:O6"/>
    <mergeCell ref="N4:N6"/>
    <mergeCell ref="H5:H6"/>
    <mergeCell ref="B551:M552"/>
    <mergeCell ref="O551:O552"/>
    <mergeCell ref="P551:P552"/>
    <mergeCell ref="P547:P548"/>
    <mergeCell ref="N527:N529"/>
    <mergeCell ref="P537:P539"/>
    <mergeCell ref="O537:O539"/>
    <mergeCell ref="P527:P529"/>
    <mergeCell ref="O527:O529"/>
    <mergeCell ref="B547:M548"/>
    <mergeCell ref="O547:O548"/>
    <mergeCell ref="D543:G543"/>
    <mergeCell ref="D537:G539"/>
    <mergeCell ref="D534:G534"/>
    <mergeCell ref="D531:G531"/>
    <mergeCell ref="D533:G533"/>
    <mergeCell ref="D532:G532"/>
    <mergeCell ref="J538:J539"/>
    <mergeCell ref="D540:G540"/>
    <mergeCell ref="D541:G541"/>
    <mergeCell ref="H538:H539"/>
    <mergeCell ref="D542:G542"/>
    <mergeCell ref="D527:G529"/>
    <mergeCell ref="L528:L529"/>
    <mergeCell ref="K538:K539"/>
    <mergeCell ref="I538:I539"/>
    <mergeCell ref="B513:B517"/>
    <mergeCell ref="M527:M529"/>
    <mergeCell ref="L538:L539"/>
    <mergeCell ref="J528:J529"/>
    <mergeCell ref="K528:K529"/>
    <mergeCell ref="M403:M405"/>
    <mergeCell ref="E441:E449"/>
    <mergeCell ref="D442:D449"/>
    <mergeCell ref="F442:F449"/>
    <mergeCell ref="E403:E405"/>
    <mergeCell ref="F412:F413"/>
    <mergeCell ref="D415:D422"/>
    <mergeCell ref="F415:F422"/>
    <mergeCell ref="E423:E427"/>
    <mergeCell ref="D424:D427"/>
    <mergeCell ref="F424:F427"/>
    <mergeCell ref="E428:E440"/>
    <mergeCell ref="F428:F429"/>
    <mergeCell ref="F430:F431"/>
    <mergeCell ref="D433:D440"/>
    <mergeCell ref="F433:F440"/>
    <mergeCell ref="F458:F463"/>
    <mergeCell ref="N403:N405"/>
    <mergeCell ref="O403:O405"/>
    <mergeCell ref="H404:H405"/>
    <mergeCell ref="B567:P567"/>
    <mergeCell ref="B565:P565"/>
    <mergeCell ref="B560:P560"/>
    <mergeCell ref="B561:P561"/>
    <mergeCell ref="B562:P562"/>
    <mergeCell ref="B566:P566"/>
    <mergeCell ref="C520:C524"/>
    <mergeCell ref="D530:G530"/>
    <mergeCell ref="H527:L527"/>
    <mergeCell ref="H537:L537"/>
    <mergeCell ref="B520:B524"/>
    <mergeCell ref="I528:I529"/>
    <mergeCell ref="P403:P405"/>
    <mergeCell ref="I404:I405"/>
    <mergeCell ref="J404:J405"/>
    <mergeCell ref="K404:K405"/>
    <mergeCell ref="L404:L405"/>
    <mergeCell ref="H403:L403"/>
    <mergeCell ref="M537:M539"/>
    <mergeCell ref="H528:H529"/>
    <mergeCell ref="N537:N539"/>
    <mergeCell ref="B7:B50"/>
    <mergeCell ref="C7:C50"/>
    <mergeCell ref="E42:E50"/>
    <mergeCell ref="D43:D50"/>
    <mergeCell ref="F43:F50"/>
    <mergeCell ref="D8:D12"/>
    <mergeCell ref="F8:F12"/>
    <mergeCell ref="F29:F30"/>
    <mergeCell ref="F13:F14"/>
    <mergeCell ref="F31:F32"/>
    <mergeCell ref="E7:E12"/>
    <mergeCell ref="D25:D28"/>
    <mergeCell ref="D34:D41"/>
    <mergeCell ref="B296:B320"/>
    <mergeCell ref="C296:C320"/>
    <mergeCell ref="E296:E305"/>
    <mergeCell ref="F296:F297"/>
    <mergeCell ref="D298:D305"/>
    <mergeCell ref="F298:F305"/>
    <mergeCell ref="E306:E309"/>
    <mergeCell ref="D307:D309"/>
    <mergeCell ref="F307:F309"/>
    <mergeCell ref="E310:E320"/>
    <mergeCell ref="D313:D320"/>
    <mergeCell ref="F313:F320"/>
    <mergeCell ref="F311:F312"/>
    <mergeCell ref="F385:F392"/>
    <mergeCell ref="E393:E400"/>
    <mergeCell ref="D395:D400"/>
    <mergeCell ref="B321:B339"/>
    <mergeCell ref="C321:C339"/>
    <mergeCell ref="E321:E330"/>
    <mergeCell ref="F321:F322"/>
    <mergeCell ref="D323:D330"/>
    <mergeCell ref="F323:F330"/>
    <mergeCell ref="E331:E339"/>
    <mergeCell ref="D332:D339"/>
    <mergeCell ref="F332:F339"/>
    <mergeCell ref="C340:C358"/>
    <mergeCell ref="B340:B358"/>
    <mergeCell ref="F395:F400"/>
    <mergeCell ref="F393:F394"/>
    <mergeCell ref="F366:F367"/>
    <mergeCell ref="E366:E376"/>
    <mergeCell ref="F361:F365"/>
    <mergeCell ref="F369:F376"/>
    <mergeCell ref="F378:F381"/>
    <mergeCell ref="F382:F383"/>
    <mergeCell ref="E457:E463"/>
    <mergeCell ref="D458:D463"/>
    <mergeCell ref="C457:C463"/>
    <mergeCell ref="B457:B463"/>
    <mergeCell ref="E453:E455"/>
    <mergeCell ref="B360:B400"/>
    <mergeCell ref="C360:C400"/>
    <mergeCell ref="E360:E365"/>
    <mergeCell ref="D361:D365"/>
    <mergeCell ref="D369:D376"/>
    <mergeCell ref="E377:E381"/>
    <mergeCell ref="D378:D381"/>
    <mergeCell ref="E382:E392"/>
    <mergeCell ref="D385:D392"/>
  </mergeCells>
  <phoneticPr fontId="1" type="noConversion"/>
  <pageMargins left="0.11811023622047245" right="0" top="0.27559055118110237" bottom="0.23622047244094491" header="0.23622047244094491" footer="0.19685039370078741"/>
  <pageSetup paperSize="9" scale="55" fitToHeight="1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úkony definicia</vt:lpstr>
      <vt:lpstr>priestory definícia</vt:lpstr>
      <vt:lpstr>legenda</vt:lpstr>
      <vt:lpstr>výmera a nacenenie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miroslav.miartus</dc:creator>
  <cp:lastModifiedBy>new</cp:lastModifiedBy>
  <cp:lastPrinted>2012-12-20T08:00:25Z</cp:lastPrinted>
  <dcterms:created xsi:type="dcterms:W3CDTF">2011-12-15T10:12:05Z</dcterms:created>
  <dcterms:modified xsi:type="dcterms:W3CDTF">2012-12-27T09:14:02Z</dcterms:modified>
</cp:coreProperties>
</file>