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325" tabRatio="602"/>
  </bookViews>
  <sheets>
    <sheet name="Čerpanie dotácie" sheetId="5" r:id="rId1"/>
  </sheets>
  <definedNames>
    <definedName name="_xlnm._FilterDatabase" localSheetId="0" hidden="1">'Čerpanie dotácie'!$A$5:$P$5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5" l="1"/>
  <c r="L41" i="5"/>
  <c r="L40" i="5"/>
  <c r="L42" i="5"/>
  <c r="L49" i="5"/>
  <c r="K48" i="5"/>
  <c r="L38" i="5"/>
  <c r="K39" i="5"/>
  <c r="K42" i="5"/>
  <c r="K41" i="5"/>
  <c r="K40" i="5"/>
  <c r="J43" i="5"/>
  <c r="J42" i="5"/>
  <c r="I40" i="5"/>
  <c r="H42" i="5"/>
  <c r="H41" i="5"/>
  <c r="C39" i="5"/>
  <c r="C38" i="5"/>
  <c r="X30" i="5"/>
  <c r="V30" i="5"/>
  <c r="V22" i="5"/>
  <c r="W22" i="5"/>
  <c r="W23" i="5" s="1"/>
  <c r="X22" i="5"/>
  <c r="S22" i="5"/>
  <c r="X21" i="5"/>
  <c r="W21" i="5"/>
  <c r="V21" i="5"/>
  <c r="U21" i="5"/>
  <c r="S21" i="5"/>
  <c r="R21" i="5"/>
  <c r="W29" i="5"/>
  <c r="V29" i="5"/>
  <c r="X29" i="5" s="1"/>
  <c r="L21" i="5"/>
  <c r="U22" i="5"/>
  <c r="U23" i="5" s="1"/>
  <c r="R22" i="5"/>
  <c r="D23" i="5"/>
  <c r="E23" i="5"/>
  <c r="F23" i="5"/>
  <c r="G23" i="5"/>
  <c r="H40" i="5" s="1"/>
  <c r="H23" i="5"/>
  <c r="I23" i="5"/>
  <c r="J23" i="5"/>
  <c r="K23" i="5"/>
  <c r="L23" i="5"/>
  <c r="M23" i="5"/>
  <c r="N23" i="5"/>
  <c r="O23" i="5"/>
  <c r="P23" i="5"/>
  <c r="R23" i="5"/>
  <c r="S23" i="5"/>
  <c r="V23" i="5"/>
  <c r="X23" i="5"/>
  <c r="C23" i="5"/>
  <c r="U24" i="5"/>
  <c r="V24" i="5"/>
  <c r="R29" i="5"/>
  <c r="S29" i="5" s="1"/>
  <c r="R30" i="5"/>
  <c r="S30" i="5" s="1"/>
  <c r="K21" i="5"/>
  <c r="X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R24" i="5"/>
  <c r="S24" i="5"/>
  <c r="W24" i="5"/>
  <c r="C24" i="5"/>
  <c r="W20" i="5" l="1"/>
  <c r="M33" i="5"/>
  <c r="M34" i="5"/>
  <c r="M35" i="5"/>
  <c r="M32" i="5"/>
  <c r="L35" i="5"/>
  <c r="L34" i="5"/>
  <c r="L33" i="5"/>
  <c r="L32" i="5"/>
  <c r="K35" i="5"/>
  <c r="K34" i="5"/>
  <c r="K32" i="5" s="1"/>
  <c r="K33" i="5"/>
  <c r="B20" i="5"/>
  <c r="B19" i="5"/>
  <c r="X18" i="5"/>
  <c r="W18" i="5"/>
  <c r="V18" i="5"/>
  <c r="U18" i="5"/>
  <c r="C33" i="5"/>
  <c r="C35" i="5" s="1"/>
  <c r="S18" i="5"/>
  <c r="R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</calcChain>
</file>

<file path=xl/sharedStrings.xml><?xml version="1.0" encoding="utf-8"?>
<sst xmlns="http://schemas.openxmlformats.org/spreadsheetml/2006/main" count="84" uniqueCount="75">
  <si>
    <t>MTF</t>
  </si>
  <si>
    <t>FIIT</t>
  </si>
  <si>
    <t>nepriame výdavky:</t>
  </si>
  <si>
    <t>Názov projektu: STU ako líder Digitálnej koalície</t>
  </si>
  <si>
    <t xml:space="preserve">Zákazka: 1206 </t>
  </si>
  <si>
    <t>FIIT - zdroj 111730 (mzda)</t>
  </si>
  <si>
    <t>FIIT - zdroj 711710 (odvody)</t>
  </si>
  <si>
    <t>FEI- zdroj 111730 (mzda)</t>
  </si>
  <si>
    <t>FEI - zdroj 711710 (odvody)</t>
  </si>
  <si>
    <t>MTF - zdroj 111730 (mzda)</t>
  </si>
  <si>
    <t>MTF - zdroj 711710 (odvody)</t>
  </si>
  <si>
    <t>FCHPT - zdroj 111730 (mzda)</t>
  </si>
  <si>
    <t>FCHPT - zdroj 711710 (odvody)</t>
  </si>
  <si>
    <t>FA - zdroj 111730 (mzda)</t>
  </si>
  <si>
    <t>FA - zdroj 711710 (odvody)</t>
  </si>
  <si>
    <t>SvF - zdroj 111730 (mzda)</t>
  </si>
  <si>
    <t>SvF - zdroj 711710 (odvody)</t>
  </si>
  <si>
    <t>SjF - zdroj 111730 (mzda)</t>
  </si>
  <si>
    <t>SjF - zdroj 711710 (odvody)</t>
  </si>
  <si>
    <t>Mesiac</t>
  </si>
  <si>
    <t>SPOLU:</t>
  </si>
  <si>
    <t>dotácia:</t>
  </si>
  <si>
    <t>spolu mzdy: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</si>
  <si>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</si>
  <si>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</si>
  <si>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</si>
  <si>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</si>
  <si>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</si>
  <si>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</si>
  <si>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</si>
  <si>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</si>
  <si>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</si>
  <si>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</si>
  <si>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</si>
  <si>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</si>
  <si>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CELKOM:</t>
  </si>
  <si>
    <t>Rektorát - nepriame výdavky</t>
  </si>
  <si>
    <t>MTF Spolu:</t>
  </si>
  <si>
    <t>Projekt. manažér (Búciová, Molnárová) - mzdy</t>
  </si>
  <si>
    <t>Projekt. manažér (Búciová, Molnárová) -odvody</t>
  </si>
  <si>
    <t>Rozpočtár (Vanáková) - mzdy</t>
  </si>
  <si>
    <t>Rozpočtár (Vanáková) - odvody</t>
  </si>
  <si>
    <t>Účtovník (Képešová) - mzdy</t>
  </si>
  <si>
    <t>Účtovník (Képešová) - odvody</t>
  </si>
  <si>
    <t>vlastné zdroje (odvody):</t>
  </si>
  <si>
    <t>priame výdavky (mzdy):</t>
  </si>
  <si>
    <t>Fakulty - nepriame výdavky</t>
  </si>
  <si>
    <t>proj. manažér</t>
  </si>
  <si>
    <t>ČERPANIE</t>
  </si>
  <si>
    <t>ROZDIEL:</t>
  </si>
  <si>
    <t>Fakulty</t>
  </si>
  <si>
    <t>Rektorát</t>
  </si>
  <si>
    <t>%</t>
  </si>
  <si>
    <t>rozp. + účtovník</t>
  </si>
  <si>
    <t>nevyčerpaná dotácia:</t>
  </si>
  <si>
    <t>Rektorát/mzdy - priame výdavky</t>
  </si>
  <si>
    <t>Žiadosti o úpravu dotácie - rok 2019 (Fakulty/mzdy - priame výdavky)</t>
  </si>
  <si>
    <t>mzdy</t>
  </si>
  <si>
    <t>odvody</t>
  </si>
  <si>
    <t>002STU-2-1/2018</t>
  </si>
  <si>
    <t>Číslo projektu:</t>
  </si>
  <si>
    <t>Rozdiel</t>
  </si>
  <si>
    <t>Čerpanie EIS_2019</t>
  </si>
  <si>
    <t>Čerpanie EIS_2020</t>
  </si>
  <si>
    <t>Čerpanie EIS_priame vydavky mzdy</t>
  </si>
  <si>
    <t>Čerpanie EIS_nepriame vydavky</t>
  </si>
  <si>
    <t>Čerpanie EIS_vlastné zdoje (odvody)</t>
  </si>
  <si>
    <t>Spolu čerpanie rektorát</t>
  </si>
  <si>
    <t>dotácia</t>
  </si>
  <si>
    <t>nevyčerpaná dotácia: (v prípade započítania prečerpania a nedočerpania fakúlt)</t>
  </si>
  <si>
    <t>nevyčerpaná dotácia: (v prípade vyúčtovania na základe zaslanej dotácie v zmysle požiadaviek fakult)= zostatok dotácie na Rektoráte</t>
  </si>
  <si>
    <t>Cerpanie nemocenské dávky+soc. Fond</t>
  </si>
  <si>
    <t>mzdy EIS</t>
  </si>
  <si>
    <t>odvody EIS</t>
  </si>
  <si>
    <t xml:space="preserve">Vypracovala: Ing. Slouková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</si>
</sst>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1" xfId="0" applyBorder="1"/>
    <xf numFmtId="0" fontId="2" fillId="0" borderId="0" xfId="0" applyFont="1"/>
    <xf numFmtId="0" fontId="6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0" xfId="0" applyBorder="1"/>
    <xf numFmtId="4" fontId="0" fillId="0" borderId="0" xfId="0" applyNumberFormat="1"/>
    <xf numFmtId="0" fontId="1" fillId="0" borderId="0" xfId="0" applyFont="1"/>
    <xf numFmtId="14" fontId="0" fillId="0" borderId="1" xfId="0" applyNumberFormat="1" applyFill="1" applyBorder="1" applyAlignment="1">
      <alignment horizontal="left" vertical="top"/>
    </xf>
    <xf numFmtId="0" fontId="0" fillId="0" borderId="1" xfId="0" applyFill="1" applyBorder="1"/>
    <xf numFmtId="4" fontId="0" fillId="0" borderId="1" xfId="0" applyNumberFormat="1" applyFill="1" applyBorder="1"/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4" fontId="0" fillId="5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10" fillId="0" borderId="0" xfId="0" applyNumberFormat="1" applyFont="1" applyFill="1" applyBorder="1"/>
    <xf numFmtId="2" fontId="10" fillId="0" borderId="0" xfId="0" applyNumberFormat="1" applyFont="1" applyFill="1" applyBorder="1"/>
    <xf numFmtId="4" fontId="10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4" fontId="3" fillId="5" borderId="6" xfId="0" applyNumberFormat="1" applyFont="1" applyFill="1" applyBorder="1"/>
    <xf numFmtId="4" fontId="8" fillId="5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14" fontId="0" fillId="0" borderId="2" xfId="0" applyNumberFormat="1" applyFill="1" applyBorder="1" applyAlignment="1">
      <alignment horizontal="left" vertical="top"/>
    </xf>
    <xf numFmtId="4" fontId="0" fillId="5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/>
    </xf>
    <xf numFmtId="4" fontId="10" fillId="5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0" fillId="0" borderId="2" xfId="0" applyNumberFormat="1" applyBorder="1"/>
    <xf numFmtId="0" fontId="0" fillId="0" borderId="6" xfId="0" applyBorder="1"/>
    <xf numFmtId="4" fontId="0" fillId="5" borderId="2" xfId="0" applyNumberFormat="1" applyFill="1" applyBorder="1"/>
    <xf numFmtId="4" fontId="0" fillId="0" borderId="2" xfId="0" applyNumberFormat="1" applyFill="1" applyBorder="1"/>
    <xf numFmtId="0" fontId="3" fillId="3" borderId="3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165" fontId="0" fillId="0" borderId="0" xfId="0" applyNumberFormat="1"/>
    <xf numFmtId="165" fontId="10" fillId="0" borderId="0" xfId="0" applyNumberFormat="1" applyFont="1"/>
    <xf numFmtId="4" fontId="0" fillId="0" borderId="0" xfId="0" applyNumberFormat="1" applyFill="1"/>
    <xf numFmtId="0" fontId="0" fillId="0" borderId="0" xfId="0" applyFill="1"/>
    <xf numFmtId="10" fontId="0" fillId="0" borderId="0" xfId="0" applyNumberFormat="1" applyFill="1"/>
    <xf numFmtId="165" fontId="10" fillId="0" borderId="1" xfId="0" applyNumberFormat="1" applyFont="1" applyBorder="1"/>
    <xf numFmtId="165" fontId="0" fillId="0" borderId="1" xfId="0" applyNumberFormat="1" applyBorder="1"/>
    <xf numFmtId="9" fontId="0" fillId="0" borderId="1" xfId="1" applyFont="1" applyBorder="1"/>
    <xf numFmtId="9" fontId="10" fillId="0" borderId="1" xfId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4" fontId="8" fillId="4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0" fontId="0" fillId="3" borderId="6" xfId="0" applyFont="1" applyFill="1" applyBorder="1" applyAlignment="1">
      <alignment wrapText="1"/>
    </xf>
    <xf numFmtId="0" fontId="3" fillId="0" borderId="7" xfId="0" applyFont="1" applyFill="1" applyBorder="1"/>
    <xf numFmtId="0" fontId="3" fillId="0" borderId="0" xfId="0" applyFont="1" applyBorder="1"/>
    <xf numFmtId="4" fontId="3" fillId="0" borderId="0" xfId="0" applyNumberFormat="1" applyFont="1" applyFill="1" applyBorder="1"/>
    <xf numFmtId="0" fontId="11" fillId="0" borderId="0" xfId="0" applyFont="1"/>
    <xf numFmtId="4" fontId="3" fillId="0" borderId="3" xfId="0" applyNumberFormat="1" applyFont="1" applyFill="1" applyBorder="1"/>
    <xf numFmtId="4" fontId="12" fillId="0" borderId="1" xfId="0" applyNumberFormat="1" applyFont="1" applyFill="1" applyBorder="1"/>
    <xf numFmtId="0" fontId="12" fillId="0" borderId="1" xfId="0" applyFont="1" applyBorder="1"/>
    <xf numFmtId="4" fontId="11" fillId="0" borderId="1" xfId="0" applyNumberFormat="1" applyFont="1" applyBorder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Fill="1" applyBorder="1" applyAlignment="1">
      <alignment wrapText="1"/>
    </xf>
    <xf numFmtId="0" fontId="13" fillId="0" borderId="1" xfId="0" applyFont="1" applyBorder="1"/>
    <xf numFmtId="4" fontId="13" fillId="0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165" fontId="15" fillId="0" borderId="0" xfId="0" applyNumberFormat="1" applyFont="1"/>
    <xf numFmtId="0" fontId="12" fillId="0" borderId="1" xfId="0" applyFont="1" applyBorder="1" applyAlignment="1">
      <alignment horizontal="right"/>
    </xf>
    <xf numFmtId="3" fontId="12" fillId="0" borderId="1" xfId="0" applyNumberFormat="1" applyFont="1" applyBorder="1"/>
    <xf numFmtId="3" fontId="13" fillId="0" borderId="1" xfId="0" applyNumberFormat="1" applyFont="1" applyBorder="1"/>
    <xf numFmtId="0" fontId="13" fillId="0" borderId="1" xfId="0" applyFont="1" applyBorder="1" applyAlignment="1">
      <alignment horizontal="right"/>
    </xf>
    <xf numFmtId="165" fontId="13" fillId="0" borderId="1" xfId="0" applyNumberFormat="1" applyFont="1" applyBorder="1"/>
    <xf numFmtId="0" fontId="12" fillId="0" borderId="1" xfId="0" applyFont="1" applyFill="1" applyBorder="1"/>
    <xf numFmtId="0" fontId="16" fillId="0" borderId="1" xfId="0" applyFont="1" applyBorder="1"/>
    <xf numFmtId="4" fontId="16" fillId="0" borderId="1" xfId="0" applyNumberFormat="1" applyFont="1" applyBorder="1"/>
    <xf numFmtId="4" fontId="17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12" fillId="0" borderId="4" xfId="0" applyNumberFormat="1" applyFont="1" applyFill="1" applyBorder="1" applyAlignment="1">
      <alignment horizontal="center" wrapText="1"/>
    </xf>
    <xf numFmtId="4" fontId="12" fillId="0" borderId="5" xfId="0" applyNumberFormat="1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Normal="100" workbookViewId="0">
      <selection activeCell="P36" sqref="P36"/>
    </sheetView>
  </sheetViews>
  <sheetFormatPr defaultColWidth="8.7109375" defaultRowHeight="15" x14ac:dyDescent="0.25"/>
  <cols>
    <col min="1" max="1" width="2.42578125" customWidth="1"/>
    <col min="2" max="2" width="13.42578125" customWidth="1"/>
    <col min="3" max="3" width="12.42578125" customWidth="1"/>
    <col min="4" max="4" width="11.7109375" customWidth="1"/>
    <col min="5" max="6" width="12.140625" customWidth="1"/>
    <col min="7" max="7" width="11.28515625" customWidth="1"/>
    <col min="8" max="8" width="12" customWidth="1"/>
    <col min="9" max="10" width="12.42578125" customWidth="1"/>
    <col min="11" max="11" width="12.7109375" customWidth="1"/>
    <col min="12" max="12" width="13.42578125" customWidth="1"/>
    <col min="13" max="13" width="10.140625" customWidth="1"/>
    <col min="14" max="14" width="10.28515625" customWidth="1"/>
    <col min="15" max="15" width="10.7109375" customWidth="1"/>
    <col min="16" max="16" width="11" customWidth="1"/>
    <col min="17" max="17" width="10.5703125" bestFit="1" customWidth="1"/>
    <col min="18" max="18" width="11.140625" customWidth="1"/>
    <col min="19" max="19" width="10.42578125" customWidth="1"/>
    <col min="20" max="20" width="4.5703125" bestFit="1" customWidth="1"/>
    <col min="21" max="21" width="10.42578125" customWidth="1"/>
    <col min="22" max="22" width="9.42578125" customWidth="1"/>
    <col min="23" max="23" width="9.140625" customWidth="1"/>
    <col min="24" max="24" width="9.42578125" customWidth="1"/>
  </cols>
  <sheetData>
    <row r="1" spans="1:24" ht="15.75" x14ac:dyDescent="0.25">
      <c r="B1" s="1" t="s">
        <v>3</v>
      </c>
      <c r="C1" s="1"/>
      <c r="D1" s="1"/>
      <c r="E1" s="1"/>
      <c r="F1" s="4"/>
      <c r="G1" s="4"/>
      <c r="H1" s="4"/>
    </row>
    <row r="2" spans="1:24" ht="15.75" x14ac:dyDescent="0.25">
      <c r="B2" s="1" t="s">
        <v>60</v>
      </c>
      <c r="C2" s="1" t="s">
        <v>59</v>
      </c>
      <c r="D2" s="1"/>
      <c r="E2" s="1"/>
      <c r="F2" s="4"/>
      <c r="G2" s="4"/>
      <c r="H2" s="4"/>
    </row>
    <row r="3" spans="1:24" ht="15.75" x14ac:dyDescent="0.25">
      <c r="B3" s="1" t="s">
        <v>4</v>
      </c>
      <c r="C3" s="4"/>
      <c r="D3" s="4"/>
      <c r="E3" s="4"/>
      <c r="F3" s="4"/>
      <c r="G3" s="4"/>
      <c r="H3" s="4"/>
      <c r="R3" s="2"/>
    </row>
    <row r="4" spans="1:24" ht="18.75" x14ac:dyDescent="0.3">
      <c r="B4" s="5" t="s">
        <v>56</v>
      </c>
      <c r="C4" s="5"/>
      <c r="D4" s="5"/>
      <c r="R4" s="16" t="s">
        <v>55</v>
      </c>
      <c r="V4" s="16" t="s">
        <v>36</v>
      </c>
    </row>
    <row r="5" spans="1:24" ht="75" x14ac:dyDescent="0.25">
      <c r="A5" s="52"/>
      <c r="B5" s="6" t="s">
        <v>19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13</v>
      </c>
      <c r="J5" s="7" t="s">
        <v>14</v>
      </c>
      <c r="K5" s="7" t="s">
        <v>11</v>
      </c>
      <c r="L5" s="7" t="s">
        <v>12</v>
      </c>
      <c r="M5" s="7" t="s">
        <v>15</v>
      </c>
      <c r="N5" s="7" t="s">
        <v>16</v>
      </c>
      <c r="O5" s="7" t="s">
        <v>17</v>
      </c>
      <c r="P5" s="7" t="s">
        <v>18</v>
      </c>
      <c r="R5" s="7" t="s">
        <v>38</v>
      </c>
      <c r="S5" s="7" t="s">
        <v>39</v>
      </c>
      <c r="U5" s="41" t="s">
        <v>40</v>
      </c>
      <c r="V5" s="41" t="s">
        <v>41</v>
      </c>
      <c r="W5" s="42" t="s">
        <v>42</v>
      </c>
      <c r="X5" s="42" t="s">
        <v>43</v>
      </c>
    </row>
    <row r="6" spans="1:24" x14ac:dyDescent="0.25">
      <c r="A6" s="53"/>
      <c r="B6" s="11" t="s">
        <v>23</v>
      </c>
      <c r="C6" s="17">
        <v>6470</v>
      </c>
      <c r="D6" s="18">
        <v>2048.64</v>
      </c>
      <c r="E6" s="17">
        <v>3932.5</v>
      </c>
      <c r="F6" s="18">
        <v>1080.6400000000001</v>
      </c>
      <c r="G6" s="17">
        <v>2658.5</v>
      </c>
      <c r="H6" s="18">
        <v>935.75</v>
      </c>
      <c r="I6" s="17">
        <v>1342.5</v>
      </c>
      <c r="J6" s="18">
        <v>168.96</v>
      </c>
      <c r="K6" s="17">
        <v>2334.5</v>
      </c>
      <c r="L6" s="18">
        <v>518.14</v>
      </c>
      <c r="M6" s="17">
        <v>5544.5</v>
      </c>
      <c r="N6" s="18">
        <v>1727.26</v>
      </c>
      <c r="O6" s="17">
        <v>675</v>
      </c>
      <c r="P6" s="18">
        <v>0</v>
      </c>
      <c r="R6" s="26">
        <v>575.28</v>
      </c>
      <c r="S6" s="18">
        <v>199.62</v>
      </c>
      <c r="U6" s="26">
        <v>81.599999999999994</v>
      </c>
      <c r="V6" s="13">
        <v>24.19</v>
      </c>
      <c r="W6" s="26">
        <v>0</v>
      </c>
      <c r="X6" s="18">
        <v>0</v>
      </c>
    </row>
    <row r="7" spans="1:24" x14ac:dyDescent="0.25">
      <c r="A7" s="53"/>
      <c r="B7" s="11" t="s">
        <v>24</v>
      </c>
      <c r="C7" s="17">
        <v>9305</v>
      </c>
      <c r="D7" s="18">
        <v>3011.36</v>
      </c>
      <c r="E7" s="17">
        <v>3750</v>
      </c>
      <c r="F7" s="18">
        <v>1056</v>
      </c>
      <c r="G7" s="17">
        <v>3089.75</v>
      </c>
      <c r="H7" s="18">
        <v>948.14</v>
      </c>
      <c r="I7" s="17">
        <v>3630</v>
      </c>
      <c r="J7" s="18">
        <v>1013.16</v>
      </c>
      <c r="K7" s="17">
        <v>2830</v>
      </c>
      <c r="L7" s="18">
        <v>732.16</v>
      </c>
      <c r="M7" s="17">
        <v>4067.5</v>
      </c>
      <c r="N7" s="18">
        <v>1217.92</v>
      </c>
      <c r="O7" s="17">
        <v>675</v>
      </c>
      <c r="P7" s="18">
        <v>0</v>
      </c>
      <c r="R7" s="26">
        <v>673.2</v>
      </c>
      <c r="S7" s="18">
        <v>233.58</v>
      </c>
      <c r="U7" s="26">
        <v>195.84</v>
      </c>
      <c r="V7" s="13">
        <v>58.17</v>
      </c>
      <c r="W7" s="26">
        <v>204</v>
      </c>
      <c r="X7" s="13">
        <v>62.8</v>
      </c>
    </row>
    <row r="8" spans="1:24" x14ac:dyDescent="0.25">
      <c r="A8" s="54"/>
      <c r="B8" s="11" t="s">
        <v>25</v>
      </c>
      <c r="C8" s="17">
        <v>18748</v>
      </c>
      <c r="D8" s="18">
        <v>5770.3360000000002</v>
      </c>
      <c r="E8" s="17">
        <v>3787.5</v>
      </c>
      <c r="F8" s="18">
        <v>1056</v>
      </c>
      <c r="G8" s="17">
        <v>3119.5</v>
      </c>
      <c r="H8" s="18">
        <v>1059.28</v>
      </c>
      <c r="I8" s="17">
        <v>3180</v>
      </c>
      <c r="J8" s="18">
        <v>841.53</v>
      </c>
      <c r="K8" s="17">
        <v>2870</v>
      </c>
      <c r="L8" s="18">
        <v>733.04</v>
      </c>
      <c r="M8" s="17">
        <v>3532.5</v>
      </c>
      <c r="N8" s="18">
        <v>993.52</v>
      </c>
      <c r="O8" s="17">
        <v>2033</v>
      </c>
      <c r="P8" s="18">
        <v>478.02</v>
      </c>
      <c r="R8" s="26">
        <v>571.20000000000005</v>
      </c>
      <c r="S8" s="18">
        <v>198.22</v>
      </c>
      <c r="U8" s="26">
        <v>261.12</v>
      </c>
      <c r="V8" s="13">
        <v>77.56</v>
      </c>
      <c r="W8" s="26">
        <v>204</v>
      </c>
      <c r="X8" s="13">
        <v>62.83</v>
      </c>
    </row>
    <row r="9" spans="1:24" x14ac:dyDescent="0.25">
      <c r="A9" s="53"/>
      <c r="B9" s="12" t="s">
        <v>26</v>
      </c>
      <c r="C9" s="17">
        <v>17787</v>
      </c>
      <c r="D9" s="18">
        <v>5469.0240000000003</v>
      </c>
      <c r="E9" s="17">
        <v>3260</v>
      </c>
      <c r="F9" s="18">
        <v>857.12</v>
      </c>
      <c r="G9" s="17">
        <v>3408.5</v>
      </c>
      <c r="H9" s="18">
        <v>1182.18</v>
      </c>
      <c r="I9" s="17">
        <v>3660</v>
      </c>
      <c r="J9" s="18">
        <v>997.56</v>
      </c>
      <c r="K9" s="19">
        <v>2980</v>
      </c>
      <c r="L9" s="18">
        <v>758.56</v>
      </c>
      <c r="M9" s="17">
        <v>2030</v>
      </c>
      <c r="N9" s="18">
        <v>464.64</v>
      </c>
      <c r="O9" s="17">
        <v>3025</v>
      </c>
      <c r="P9" s="18">
        <v>827.26</v>
      </c>
      <c r="R9" s="26">
        <v>612.01</v>
      </c>
      <c r="S9" s="18">
        <v>212.36</v>
      </c>
      <c r="U9" s="26">
        <v>252.96</v>
      </c>
      <c r="V9" s="13">
        <v>75.19</v>
      </c>
      <c r="W9" s="26">
        <v>220.32</v>
      </c>
      <c r="X9" s="13">
        <v>67.8</v>
      </c>
    </row>
    <row r="10" spans="1:24" x14ac:dyDescent="0.25">
      <c r="A10" s="53"/>
      <c r="B10" s="12" t="s">
        <v>27</v>
      </c>
      <c r="C10" s="17">
        <v>14845</v>
      </c>
      <c r="D10" s="18">
        <v>4472.16</v>
      </c>
      <c r="E10" s="17">
        <v>3322.5</v>
      </c>
      <c r="F10" s="18">
        <v>865.92</v>
      </c>
      <c r="G10" s="17">
        <v>3817</v>
      </c>
      <c r="H10" s="18">
        <v>1202.76</v>
      </c>
      <c r="I10" s="17">
        <v>3520</v>
      </c>
      <c r="J10" s="18">
        <v>934.75</v>
      </c>
      <c r="K10" s="17">
        <v>3030</v>
      </c>
      <c r="L10" s="18">
        <v>762.96</v>
      </c>
      <c r="M10" s="17">
        <v>3720</v>
      </c>
      <c r="N10" s="18">
        <v>1005.84</v>
      </c>
      <c r="O10" s="17">
        <v>2881.5</v>
      </c>
      <c r="P10" s="18">
        <v>737.45</v>
      </c>
      <c r="R10" s="26">
        <v>669.12</v>
      </c>
      <c r="S10" s="18">
        <v>232.18</v>
      </c>
      <c r="U10" s="26">
        <v>187.68</v>
      </c>
      <c r="V10" s="13">
        <v>55.76</v>
      </c>
      <c r="W10" s="26">
        <v>179.52</v>
      </c>
      <c r="X10" s="13">
        <v>55.22</v>
      </c>
    </row>
    <row r="11" spans="1:24" x14ac:dyDescent="0.25">
      <c r="A11" s="55"/>
      <c r="B11" s="12" t="s">
        <v>28</v>
      </c>
      <c r="C11" s="17">
        <v>10703</v>
      </c>
      <c r="D11" s="18">
        <v>3239.46</v>
      </c>
      <c r="E11" s="17">
        <v>3240</v>
      </c>
      <c r="F11" s="18">
        <v>876.48</v>
      </c>
      <c r="G11" s="17">
        <v>2894</v>
      </c>
      <c r="H11" s="18">
        <v>948.28</v>
      </c>
      <c r="I11" s="17">
        <v>3000</v>
      </c>
      <c r="J11" s="18">
        <v>791.4</v>
      </c>
      <c r="K11" s="17">
        <v>3480</v>
      </c>
      <c r="L11" s="18">
        <v>960.96</v>
      </c>
      <c r="M11" s="17">
        <v>2960</v>
      </c>
      <c r="N11" s="18">
        <v>909.92</v>
      </c>
      <c r="O11" s="20">
        <v>3206.5</v>
      </c>
      <c r="P11" s="18">
        <v>851.79</v>
      </c>
      <c r="R11" s="26">
        <v>612</v>
      </c>
      <c r="S11" s="18">
        <v>212.34</v>
      </c>
      <c r="U11" s="26">
        <v>187.68</v>
      </c>
      <c r="V11" s="13">
        <v>55.77</v>
      </c>
      <c r="W11" s="26">
        <v>171.36</v>
      </c>
      <c r="X11" s="13">
        <v>52.74</v>
      </c>
    </row>
    <row r="12" spans="1:24" x14ac:dyDescent="0.25">
      <c r="A12" s="56"/>
      <c r="B12" s="12" t="s">
        <v>29</v>
      </c>
      <c r="C12" s="17">
        <v>6033</v>
      </c>
      <c r="D12" s="18">
        <v>1998.66</v>
      </c>
      <c r="E12" s="17">
        <v>3362.5</v>
      </c>
      <c r="F12" s="18">
        <v>880</v>
      </c>
      <c r="G12" s="17">
        <v>2987</v>
      </c>
      <c r="H12" s="18">
        <v>871.88</v>
      </c>
      <c r="I12" s="17">
        <v>2520</v>
      </c>
      <c r="J12" s="18">
        <v>582.75</v>
      </c>
      <c r="K12" s="17">
        <v>3320</v>
      </c>
      <c r="L12" s="18">
        <v>865.04</v>
      </c>
      <c r="M12" s="17">
        <v>3905</v>
      </c>
      <c r="N12" s="18">
        <v>1070.96</v>
      </c>
      <c r="O12" s="20">
        <v>2306.5</v>
      </c>
      <c r="P12" s="18">
        <v>535.11</v>
      </c>
      <c r="R12" s="26">
        <v>660.94</v>
      </c>
      <c r="S12" s="18">
        <v>229.32</v>
      </c>
      <c r="U12" s="26">
        <v>171.36</v>
      </c>
      <c r="V12" s="13">
        <v>50.77</v>
      </c>
      <c r="W12" s="26">
        <v>146.88</v>
      </c>
      <c r="X12" s="13">
        <v>45.2</v>
      </c>
    </row>
    <row r="13" spans="1:24" x14ac:dyDescent="0.25">
      <c r="A13" s="56"/>
      <c r="B13" s="12" t="s">
        <v>30</v>
      </c>
      <c r="C13" s="17">
        <v>3304</v>
      </c>
      <c r="D13" s="18">
        <v>1163.008</v>
      </c>
      <c r="E13" s="17">
        <v>2780</v>
      </c>
      <c r="F13" s="18">
        <v>688.16</v>
      </c>
      <c r="G13" s="17">
        <v>1188.3499999999999</v>
      </c>
      <c r="H13" s="18">
        <v>225.28</v>
      </c>
      <c r="I13" s="17">
        <v>2080</v>
      </c>
      <c r="J13" s="18">
        <v>441.1</v>
      </c>
      <c r="K13" s="17">
        <v>2880</v>
      </c>
      <c r="L13" s="18">
        <v>723.36</v>
      </c>
      <c r="M13" s="17">
        <v>2065</v>
      </c>
      <c r="N13" s="18">
        <v>436.48</v>
      </c>
      <c r="O13" s="20">
        <v>1691.5</v>
      </c>
      <c r="P13" s="18">
        <v>318.29000000000002</v>
      </c>
      <c r="R13" s="26">
        <v>889.44</v>
      </c>
      <c r="S13" s="18">
        <v>308.70999999999998</v>
      </c>
      <c r="U13" s="26">
        <v>146.88</v>
      </c>
      <c r="V13" s="13">
        <v>43.89</v>
      </c>
      <c r="W13" s="26">
        <v>146.88</v>
      </c>
      <c r="X13" s="13">
        <v>45.27</v>
      </c>
    </row>
    <row r="14" spans="1:24" x14ac:dyDescent="0.25">
      <c r="A14" s="56"/>
      <c r="B14" s="12" t="s">
        <v>31</v>
      </c>
      <c r="C14" s="17">
        <v>4697</v>
      </c>
      <c r="D14" s="18">
        <v>1653.34</v>
      </c>
      <c r="E14" s="17">
        <v>3387.5</v>
      </c>
      <c r="F14" s="18">
        <v>915.2</v>
      </c>
      <c r="G14" s="17">
        <v>2603.65</v>
      </c>
      <c r="H14" s="18">
        <v>819.09</v>
      </c>
      <c r="I14" s="17">
        <v>3480</v>
      </c>
      <c r="J14" s="18">
        <v>947.13</v>
      </c>
      <c r="K14" s="17">
        <v>3180</v>
      </c>
      <c r="L14" s="18">
        <v>842.16</v>
      </c>
      <c r="M14" s="17">
        <v>2490</v>
      </c>
      <c r="N14" s="18">
        <v>599.28</v>
      </c>
      <c r="O14" s="17">
        <v>3705</v>
      </c>
      <c r="P14" s="18">
        <v>1003.12</v>
      </c>
      <c r="R14" s="26">
        <v>473.28</v>
      </c>
      <c r="S14" s="18">
        <v>164.21</v>
      </c>
      <c r="U14" s="26">
        <v>146.88</v>
      </c>
      <c r="V14" s="13">
        <v>43.65</v>
      </c>
      <c r="W14" s="26">
        <v>146.88</v>
      </c>
      <c r="X14" s="13">
        <v>45.21</v>
      </c>
    </row>
    <row r="15" spans="1:24" x14ac:dyDescent="0.25">
      <c r="A15" s="55"/>
      <c r="B15" s="11" t="s">
        <v>32</v>
      </c>
      <c r="C15" s="17">
        <v>4627</v>
      </c>
      <c r="D15" s="18">
        <v>1628.7</v>
      </c>
      <c r="E15" s="17">
        <v>3462.5</v>
      </c>
      <c r="F15" s="18">
        <v>915.2</v>
      </c>
      <c r="G15" s="17">
        <v>5494.8</v>
      </c>
      <c r="H15" s="18">
        <v>1353.75</v>
      </c>
      <c r="I15" s="17">
        <v>3820</v>
      </c>
      <c r="J15" s="18">
        <v>840.35</v>
      </c>
      <c r="K15" s="17">
        <v>3930</v>
      </c>
      <c r="L15" s="18">
        <v>1079.76</v>
      </c>
      <c r="M15" s="17">
        <v>2932.5</v>
      </c>
      <c r="N15" s="18">
        <v>425.04</v>
      </c>
      <c r="O15" s="17">
        <v>4125</v>
      </c>
      <c r="P15" s="18">
        <v>1150.94</v>
      </c>
      <c r="R15" s="17">
        <v>0</v>
      </c>
      <c r="S15" s="18">
        <v>0</v>
      </c>
      <c r="U15" s="26">
        <v>228.48</v>
      </c>
      <c r="V15" s="13">
        <v>67.930000000000007</v>
      </c>
      <c r="W15" s="26">
        <v>195.84</v>
      </c>
      <c r="X15" s="13">
        <v>60.24</v>
      </c>
    </row>
    <row r="16" spans="1:24" x14ac:dyDescent="0.25">
      <c r="A16" s="53"/>
      <c r="B16" s="11" t="s">
        <v>33</v>
      </c>
      <c r="C16" s="17">
        <v>3794</v>
      </c>
      <c r="D16" s="18">
        <v>1335.49</v>
      </c>
      <c r="E16" s="17">
        <v>3387.5</v>
      </c>
      <c r="F16" s="18">
        <v>915.2</v>
      </c>
      <c r="G16" s="17">
        <v>3449.5</v>
      </c>
      <c r="H16" s="18">
        <v>667.02</v>
      </c>
      <c r="I16" s="17">
        <v>3590</v>
      </c>
      <c r="J16" s="18">
        <v>985.85</v>
      </c>
      <c r="K16" s="17">
        <v>3100</v>
      </c>
      <c r="L16" s="18">
        <v>814</v>
      </c>
      <c r="M16" s="17">
        <v>2177.5</v>
      </c>
      <c r="N16" s="18">
        <v>388.08</v>
      </c>
      <c r="O16" s="17">
        <v>3790</v>
      </c>
      <c r="P16" s="18">
        <v>980.25</v>
      </c>
      <c r="R16" s="17">
        <v>0</v>
      </c>
      <c r="S16" s="18">
        <v>0</v>
      </c>
      <c r="U16" s="26">
        <v>179.52</v>
      </c>
      <c r="V16" s="13">
        <v>53.35</v>
      </c>
      <c r="W16" s="26">
        <v>195.84</v>
      </c>
      <c r="X16" s="13">
        <v>60.27</v>
      </c>
    </row>
    <row r="17" spans="1:25" ht="15.75" thickBot="1" x14ac:dyDescent="0.3">
      <c r="A17" s="53"/>
      <c r="B17" s="30" t="s">
        <v>34</v>
      </c>
      <c r="C17" s="31">
        <v>1687</v>
      </c>
      <c r="D17" s="32">
        <v>593.82000000000005</v>
      </c>
      <c r="E17" s="31">
        <v>3615</v>
      </c>
      <c r="F17" s="32">
        <v>982.08</v>
      </c>
      <c r="G17" s="31">
        <v>1209.25</v>
      </c>
      <c r="H17" s="32">
        <v>83.76</v>
      </c>
      <c r="I17" s="31">
        <v>3360</v>
      </c>
      <c r="J17" s="32">
        <v>891.66</v>
      </c>
      <c r="K17" s="31">
        <v>2730</v>
      </c>
      <c r="L17" s="32">
        <v>670.56</v>
      </c>
      <c r="M17" s="31">
        <v>1977.5</v>
      </c>
      <c r="N17" s="32">
        <v>406.56</v>
      </c>
      <c r="O17" s="31">
        <v>1652</v>
      </c>
      <c r="P17" s="32">
        <v>280.54000000000002</v>
      </c>
      <c r="R17" s="31">
        <v>391.18</v>
      </c>
      <c r="S17" s="35">
        <v>135.75</v>
      </c>
      <c r="U17" s="31">
        <v>0</v>
      </c>
      <c r="V17" s="35">
        <v>0</v>
      </c>
      <c r="W17" s="37">
        <v>228.48</v>
      </c>
      <c r="X17" s="38">
        <v>70.38</v>
      </c>
    </row>
    <row r="18" spans="1:25" x14ac:dyDescent="0.25">
      <c r="A18" s="8"/>
      <c r="B18" s="36" t="s">
        <v>20</v>
      </c>
      <c r="C18" s="28">
        <f t="shared" ref="C18:P18" si="0">SUM(C6:C17)</f>
        <v>102000</v>
      </c>
      <c r="D18" s="29">
        <f t="shared" si="0"/>
        <v>32383.998000000003</v>
      </c>
      <c r="E18" s="28">
        <f t="shared" si="0"/>
        <v>41287.5</v>
      </c>
      <c r="F18" s="29">
        <f t="shared" si="0"/>
        <v>11088.000000000002</v>
      </c>
      <c r="G18" s="28">
        <f t="shared" si="0"/>
        <v>35919.800000000003</v>
      </c>
      <c r="H18" s="29">
        <f t="shared" si="0"/>
        <v>10297.17</v>
      </c>
      <c r="I18" s="28">
        <f t="shared" si="0"/>
        <v>37182.5</v>
      </c>
      <c r="J18" s="29">
        <f t="shared" si="0"/>
        <v>9436.2000000000007</v>
      </c>
      <c r="K18" s="28">
        <f t="shared" si="0"/>
        <v>36664.5</v>
      </c>
      <c r="L18" s="29">
        <f t="shared" si="0"/>
        <v>9460.6999999999989</v>
      </c>
      <c r="M18" s="28">
        <f t="shared" si="0"/>
        <v>37402</v>
      </c>
      <c r="N18" s="29">
        <f t="shared" si="0"/>
        <v>9645.5000000000018</v>
      </c>
      <c r="O18" s="28">
        <f t="shared" si="0"/>
        <v>29766</v>
      </c>
      <c r="P18" s="29">
        <f t="shared" si="0"/>
        <v>7162.7699999999995</v>
      </c>
      <c r="R18" s="33">
        <f>SUM(R6:R17)</f>
        <v>6127.6500000000005</v>
      </c>
      <c r="S18" s="34">
        <f>SUM(S6:S17)</f>
        <v>2126.29</v>
      </c>
      <c r="U18" s="33">
        <f>SUM(U6:U17)</f>
        <v>2040.0000000000005</v>
      </c>
      <c r="V18" s="34">
        <f>SUM(V6:V17)</f>
        <v>606.2299999999999</v>
      </c>
      <c r="W18" s="33">
        <f>SUM(W6:W17)</f>
        <v>2040</v>
      </c>
      <c r="X18" s="34">
        <f>SUM(X6:X17)</f>
        <v>627.95999999999992</v>
      </c>
    </row>
    <row r="19" spans="1:25" x14ac:dyDescent="0.25">
      <c r="A19" s="60"/>
      <c r="B19" s="27">
        <f>C18+E18+G18+I18+K18+M18+O18</f>
        <v>320222.3</v>
      </c>
      <c r="C19" s="2" t="s">
        <v>57</v>
      </c>
      <c r="I19" s="10"/>
      <c r="J19" s="10"/>
      <c r="K19" s="2"/>
      <c r="M19" s="2"/>
    </row>
    <row r="20" spans="1:25" x14ac:dyDescent="0.25">
      <c r="A20" s="61"/>
      <c r="B20" s="64">
        <f>D18+F18+H18+J18+L18+N18+P18</f>
        <v>89474.338000000003</v>
      </c>
      <c r="C20" s="16" t="s">
        <v>58</v>
      </c>
      <c r="V20" s="15" t="s">
        <v>22</v>
      </c>
      <c r="W20" s="9">
        <f>SUM(U18,W18)</f>
        <v>4080.0000000000005</v>
      </c>
    </row>
    <row r="21" spans="1:25" ht="30" x14ac:dyDescent="0.25">
      <c r="A21" s="61"/>
      <c r="B21" s="70" t="s">
        <v>62</v>
      </c>
      <c r="C21" s="68">
        <v>128770.71</v>
      </c>
      <c r="D21" s="67">
        <v>41774.28</v>
      </c>
      <c r="E21" s="67">
        <v>29003.16</v>
      </c>
      <c r="F21" s="67">
        <v>10215.86</v>
      </c>
      <c r="G21" s="67">
        <v>25682</v>
      </c>
      <c r="H21" s="67">
        <v>13547.41</v>
      </c>
      <c r="I21" s="67">
        <v>0</v>
      </c>
      <c r="J21" s="67">
        <v>0</v>
      </c>
      <c r="K21" s="67">
        <f>3100+30834.5</f>
        <v>33934.5</v>
      </c>
      <c r="L21" s="67">
        <f>7976.14+1091.14</f>
        <v>9067.2800000000007</v>
      </c>
      <c r="M21" s="67">
        <v>34576.49</v>
      </c>
      <c r="N21" s="67">
        <v>8520.81</v>
      </c>
      <c r="O21" s="69">
        <v>26944.57</v>
      </c>
      <c r="P21" s="67">
        <v>6882.41</v>
      </c>
      <c r="Q21" s="67"/>
      <c r="R21" s="67">
        <f>SUM(R6:R16)</f>
        <v>5736.47</v>
      </c>
      <c r="S21" s="67">
        <f>SUM(S6:S16)</f>
        <v>1990.54</v>
      </c>
      <c r="U21" s="67">
        <f>SUM(U6:U16)</f>
        <v>2040.0000000000005</v>
      </c>
      <c r="V21" s="67">
        <f>SUM(V6:V16)</f>
        <v>606.2299999999999</v>
      </c>
      <c r="W21" s="67">
        <f>SUM(W6:W16)</f>
        <v>1811.52</v>
      </c>
      <c r="X21" s="67">
        <f>SUM(X6:X16)</f>
        <v>557.57999999999993</v>
      </c>
      <c r="Y21" s="9"/>
    </row>
    <row r="22" spans="1:25" ht="30" x14ac:dyDescent="0.25">
      <c r="A22" s="61"/>
      <c r="B22" s="70" t="s">
        <v>63</v>
      </c>
      <c r="C22" s="68">
        <v>4.66</v>
      </c>
      <c r="D22" s="67">
        <v>895.11</v>
      </c>
      <c r="E22" s="67">
        <v>12284.34</v>
      </c>
      <c r="F22" s="67">
        <v>902.4</v>
      </c>
      <c r="G22" s="67">
        <v>3572</v>
      </c>
      <c r="H22" s="67">
        <v>83.76</v>
      </c>
      <c r="I22" s="67">
        <v>36455.5</v>
      </c>
      <c r="J22" s="67">
        <v>2468.16</v>
      </c>
      <c r="K22" s="67">
        <v>3724.1</v>
      </c>
      <c r="L22" s="67">
        <v>95.06</v>
      </c>
      <c r="M22" s="67">
        <v>2825.4</v>
      </c>
      <c r="N22" s="67">
        <v>994.51</v>
      </c>
      <c r="O22" s="69">
        <v>797</v>
      </c>
      <c r="P22" s="67">
        <v>259.45</v>
      </c>
      <c r="Q22" s="67"/>
      <c r="R22" s="67">
        <f>R17</f>
        <v>391.18</v>
      </c>
      <c r="S22" s="67">
        <f>S17</f>
        <v>135.75</v>
      </c>
      <c r="T22" s="67"/>
      <c r="U22" s="67">
        <f t="shared" ref="U22:X22" si="1">U17</f>
        <v>0</v>
      </c>
      <c r="V22" s="67">
        <f t="shared" si="1"/>
        <v>0</v>
      </c>
      <c r="W22" s="67">
        <f t="shared" si="1"/>
        <v>228.48</v>
      </c>
      <c r="X22" s="67">
        <f t="shared" si="1"/>
        <v>70.38</v>
      </c>
    </row>
    <row r="23" spans="1:25" x14ac:dyDescent="0.25">
      <c r="A23" s="61"/>
      <c r="B23" s="70" t="s">
        <v>20</v>
      </c>
      <c r="C23" s="87">
        <f>C21+C22</f>
        <v>128775.37000000001</v>
      </c>
      <c r="D23" s="87">
        <f t="shared" ref="D23:X23" si="2">D21+D22</f>
        <v>42669.39</v>
      </c>
      <c r="E23" s="87">
        <f t="shared" si="2"/>
        <v>41287.5</v>
      </c>
      <c r="F23" s="87">
        <f t="shared" si="2"/>
        <v>11118.26</v>
      </c>
      <c r="G23" s="87">
        <f t="shared" si="2"/>
        <v>29254</v>
      </c>
      <c r="H23" s="87">
        <f t="shared" si="2"/>
        <v>13631.17</v>
      </c>
      <c r="I23" s="87">
        <f t="shared" si="2"/>
        <v>36455.5</v>
      </c>
      <c r="J23" s="87">
        <f t="shared" si="2"/>
        <v>2468.16</v>
      </c>
      <c r="K23" s="87">
        <f t="shared" si="2"/>
        <v>37658.6</v>
      </c>
      <c r="L23" s="87">
        <f t="shared" si="2"/>
        <v>9162.34</v>
      </c>
      <c r="M23" s="87">
        <f t="shared" si="2"/>
        <v>37401.89</v>
      </c>
      <c r="N23" s="87">
        <f t="shared" si="2"/>
        <v>9515.32</v>
      </c>
      <c r="O23" s="87">
        <f t="shared" si="2"/>
        <v>27741.57</v>
      </c>
      <c r="P23" s="87">
        <f t="shared" si="2"/>
        <v>7141.86</v>
      </c>
      <c r="Q23" s="86"/>
      <c r="R23" s="87">
        <f t="shared" si="2"/>
        <v>6127.6500000000005</v>
      </c>
      <c r="S23" s="87">
        <f t="shared" si="2"/>
        <v>2126.29</v>
      </c>
      <c r="T23" s="87"/>
      <c r="U23" s="87">
        <f t="shared" si="2"/>
        <v>2040.0000000000005</v>
      </c>
      <c r="V23" s="87">
        <f t="shared" si="2"/>
        <v>606.2299999999999</v>
      </c>
      <c r="W23" s="87">
        <f t="shared" si="2"/>
        <v>2040</v>
      </c>
      <c r="X23" s="87">
        <f t="shared" si="2"/>
        <v>627.95999999999992</v>
      </c>
      <c r="Y23" s="9"/>
    </row>
    <row r="24" spans="1:25" x14ac:dyDescent="0.25">
      <c r="A24" s="61"/>
      <c r="B24" s="65" t="s">
        <v>61</v>
      </c>
      <c r="C24" s="68">
        <f t="shared" ref="C24:P24" si="3">C18-C21-C22</f>
        <v>-26775.370000000006</v>
      </c>
      <c r="D24" s="67">
        <f t="shared" si="3"/>
        <v>-10285.391999999996</v>
      </c>
      <c r="E24" s="67">
        <f t="shared" si="3"/>
        <v>0</v>
      </c>
      <c r="F24" s="67">
        <f t="shared" si="3"/>
        <v>-30.25999999999874</v>
      </c>
      <c r="G24" s="67">
        <f t="shared" si="3"/>
        <v>6665.8000000000029</v>
      </c>
      <c r="H24" s="67">
        <f t="shared" si="3"/>
        <v>-3334</v>
      </c>
      <c r="I24" s="67">
        <f t="shared" si="3"/>
        <v>727</v>
      </c>
      <c r="J24" s="67">
        <f t="shared" si="3"/>
        <v>6968.0400000000009</v>
      </c>
      <c r="K24" s="67">
        <f t="shared" si="3"/>
        <v>-994.09999999999991</v>
      </c>
      <c r="L24" s="67">
        <f t="shared" si="3"/>
        <v>298.35999999999825</v>
      </c>
      <c r="M24" s="67">
        <f t="shared" si="3"/>
        <v>0.11000000000194632</v>
      </c>
      <c r="N24" s="67">
        <f t="shared" si="3"/>
        <v>130.18000000000234</v>
      </c>
      <c r="O24" s="67">
        <f t="shared" si="3"/>
        <v>2024.4300000000003</v>
      </c>
      <c r="P24" s="67">
        <f t="shared" si="3"/>
        <v>20.909999999999684</v>
      </c>
      <c r="Q24" s="67"/>
      <c r="R24" s="67">
        <f>R18-R21-R22</f>
        <v>0</v>
      </c>
      <c r="S24" s="67">
        <f>S18-S21-S22</f>
        <v>0</v>
      </c>
      <c r="T24" s="67"/>
      <c r="U24" s="67">
        <f>U18-U21-U22</f>
        <v>0</v>
      </c>
      <c r="V24" s="67">
        <f>V18-V21-V22</f>
        <v>0</v>
      </c>
      <c r="W24" s="67">
        <f>W18-W21-W22</f>
        <v>0</v>
      </c>
      <c r="X24" s="67">
        <f>X18-X21-X22</f>
        <v>0</v>
      </c>
    </row>
    <row r="25" spans="1:25" x14ac:dyDescent="0.25">
      <c r="A25" s="61"/>
      <c r="B25" s="62"/>
      <c r="C25" s="16"/>
      <c r="V25" s="15"/>
      <c r="W25" s="9"/>
    </row>
    <row r="26" spans="1:25" x14ac:dyDescent="0.25">
      <c r="B26" s="9"/>
      <c r="Q26" s="9"/>
      <c r="V26" s="15"/>
      <c r="W26" s="9"/>
    </row>
    <row r="28" spans="1:25" x14ac:dyDescent="0.25">
      <c r="R28" s="73" t="s">
        <v>51</v>
      </c>
    </row>
    <row r="29" spans="1:25" ht="16.149999999999999" customHeight="1" x14ac:dyDescent="0.25">
      <c r="B29" s="16" t="s">
        <v>46</v>
      </c>
      <c r="H29" s="88" t="s">
        <v>48</v>
      </c>
      <c r="I29" s="88"/>
      <c r="J29" s="88"/>
      <c r="K29" s="88"/>
      <c r="L29" s="88"/>
      <c r="M29" s="88"/>
      <c r="Q29" s="68" t="s">
        <v>72</v>
      </c>
      <c r="R29" s="69">
        <f>R21+U21+W21</f>
        <v>9587.9900000000016</v>
      </c>
      <c r="S29" s="69">
        <f>9400-R29</f>
        <v>-187.9900000000016</v>
      </c>
      <c r="T29" s="71"/>
      <c r="U29" s="66" t="s">
        <v>73</v>
      </c>
      <c r="V29" s="69">
        <f>S21+V21+X21</f>
        <v>3154.35</v>
      </c>
      <c r="W29" s="71">
        <f>3342.35</f>
        <v>3342.35</v>
      </c>
      <c r="X29" s="69">
        <f>V29-W29</f>
        <v>-188</v>
      </c>
      <c r="Y29" s="9"/>
    </row>
    <row r="30" spans="1:25" x14ac:dyDescent="0.25">
      <c r="B30" s="39" t="s">
        <v>0</v>
      </c>
      <c r="C30" s="18">
        <v>4768</v>
      </c>
      <c r="H30" s="3" t="s">
        <v>50</v>
      </c>
      <c r="I30" s="89" t="s">
        <v>51</v>
      </c>
      <c r="J30" s="90"/>
      <c r="K30" s="3" t="s">
        <v>20</v>
      </c>
      <c r="L30" s="3" t="s">
        <v>49</v>
      </c>
      <c r="M30" s="3" t="s">
        <v>52</v>
      </c>
      <c r="Q30" s="71"/>
      <c r="R30" s="69">
        <f>R22+U22+W22</f>
        <v>619.66</v>
      </c>
      <c r="S30" s="69">
        <f>607.52-R30</f>
        <v>-12.139999999999986</v>
      </c>
      <c r="T30" s="71"/>
      <c r="U30" s="71"/>
      <c r="V30" s="69">
        <f>S22+V22+X22</f>
        <v>206.13</v>
      </c>
      <c r="W30" s="71">
        <v>218.28</v>
      </c>
      <c r="X30" s="69">
        <f>V30-W30</f>
        <v>-12.150000000000006</v>
      </c>
    </row>
    <row r="31" spans="1:25" x14ac:dyDescent="0.25">
      <c r="B31" s="40"/>
      <c r="C31" s="18">
        <v>4491.6899999999996</v>
      </c>
      <c r="H31" s="3"/>
      <c r="I31" s="3" t="s">
        <v>47</v>
      </c>
      <c r="J31" s="3" t="s">
        <v>53</v>
      </c>
      <c r="K31" s="3"/>
      <c r="L31" s="3"/>
      <c r="M31" s="3"/>
      <c r="R31" s="9"/>
    </row>
    <row r="32" spans="1:25" x14ac:dyDescent="0.25">
      <c r="B32" s="40"/>
      <c r="C32" s="18">
        <v>5409.16</v>
      </c>
      <c r="F32" s="15" t="s">
        <v>21</v>
      </c>
      <c r="G32" s="44">
        <v>370150</v>
      </c>
      <c r="H32" s="3"/>
      <c r="I32" s="3"/>
      <c r="J32" s="3"/>
      <c r="K32" s="48">
        <f>SUM(K33:K34)</f>
        <v>359387.2</v>
      </c>
      <c r="L32" s="48">
        <f>G32-K32</f>
        <v>10762.799999999988</v>
      </c>
      <c r="M32" s="51">
        <f>K32/G32</f>
        <v>0.97092313926786444</v>
      </c>
    </row>
    <row r="33" spans="1:16" x14ac:dyDescent="0.25">
      <c r="B33" s="59" t="s">
        <v>37</v>
      </c>
      <c r="C33" s="57">
        <f>SUM(C30:C32)</f>
        <v>14668.849999999999</v>
      </c>
      <c r="F33" s="15" t="s">
        <v>45</v>
      </c>
      <c r="G33" s="43">
        <v>336500</v>
      </c>
      <c r="H33" s="49">
        <v>320222.3</v>
      </c>
      <c r="I33" s="49">
        <v>6127.65</v>
      </c>
      <c r="J33" s="49">
        <v>0</v>
      </c>
      <c r="K33" s="49">
        <f>SUM(H33:J33)</f>
        <v>326349.95</v>
      </c>
      <c r="L33" s="49">
        <f>G33-K33</f>
        <v>10150.049999999988</v>
      </c>
      <c r="M33" s="50">
        <f t="shared" ref="M33:M35" si="4">K33/G33</f>
        <v>0.96983640416047556</v>
      </c>
    </row>
    <row r="34" spans="1:16" x14ac:dyDescent="0.25">
      <c r="B34" s="41" t="s">
        <v>1</v>
      </c>
      <c r="C34" s="58">
        <v>14288.4</v>
      </c>
      <c r="F34" s="15" t="s">
        <v>2</v>
      </c>
      <c r="G34" s="43">
        <v>33650</v>
      </c>
      <c r="H34" s="49">
        <v>28957.25</v>
      </c>
      <c r="I34" s="49">
        <v>0</v>
      </c>
      <c r="J34" s="49">
        <v>4080</v>
      </c>
      <c r="K34" s="49">
        <f>SUM(H34:J34)</f>
        <v>33037.25</v>
      </c>
      <c r="L34" s="49">
        <f>G34-K34</f>
        <v>612.75</v>
      </c>
      <c r="M34" s="50">
        <f t="shared" si="4"/>
        <v>0.98179049034175336</v>
      </c>
    </row>
    <row r="35" spans="1:16" x14ac:dyDescent="0.25">
      <c r="B35" s="25" t="s">
        <v>35</v>
      </c>
      <c r="C35" s="24">
        <f>SUM(C33:C34)</f>
        <v>28957.25</v>
      </c>
      <c r="F35" s="15" t="s">
        <v>44</v>
      </c>
      <c r="G35" s="44">
        <v>95076</v>
      </c>
      <c r="H35" s="49">
        <v>89474.34</v>
      </c>
      <c r="I35" s="49">
        <v>2126.29</v>
      </c>
      <c r="J35" s="49">
        <v>1234.19</v>
      </c>
      <c r="K35" s="49">
        <f>SUM(H35:J35)</f>
        <v>92834.819999999992</v>
      </c>
      <c r="L35" s="49">
        <f>G35-K35</f>
        <v>2241.1800000000076</v>
      </c>
      <c r="M35" s="50">
        <f t="shared" si="4"/>
        <v>0.97642748958727743</v>
      </c>
    </row>
    <row r="36" spans="1:16" ht="30" x14ac:dyDescent="0.25">
      <c r="B36" s="70" t="s">
        <v>62</v>
      </c>
      <c r="C36" s="71">
        <v>23548.09</v>
      </c>
      <c r="F36" s="15" t="s">
        <v>54</v>
      </c>
      <c r="J36" s="43"/>
      <c r="L36" s="43">
        <v>10762.8</v>
      </c>
    </row>
    <row r="37" spans="1:16" ht="30" x14ac:dyDescent="0.25">
      <c r="A37" s="8"/>
      <c r="B37" s="70" t="s">
        <v>63</v>
      </c>
      <c r="C37" s="72">
        <v>5409.16</v>
      </c>
    </row>
    <row r="38" spans="1:16" x14ac:dyDescent="0.25">
      <c r="A38" s="8"/>
      <c r="B38" s="70" t="s">
        <v>20</v>
      </c>
      <c r="C38" s="72">
        <f>C36+C37</f>
        <v>28957.25</v>
      </c>
      <c r="D38" s="75"/>
      <c r="E38" s="76"/>
      <c r="F38" s="76"/>
      <c r="G38" s="76"/>
      <c r="H38" s="76"/>
      <c r="I38" s="77" t="s">
        <v>69</v>
      </c>
      <c r="J38" s="75"/>
      <c r="K38" s="75"/>
      <c r="L38" s="78">
        <f>L39</f>
        <v>2618.320000000007</v>
      </c>
    </row>
    <row r="39" spans="1:16" ht="29.45" customHeight="1" x14ac:dyDescent="0.25">
      <c r="B39" s="65" t="s">
        <v>61</v>
      </c>
      <c r="C39" s="65">
        <f>C35-C38</f>
        <v>0</v>
      </c>
      <c r="E39" s="3"/>
      <c r="F39" s="79" t="s">
        <v>68</v>
      </c>
      <c r="G39" s="80">
        <v>370150</v>
      </c>
      <c r="H39" s="66"/>
      <c r="I39" s="66"/>
      <c r="J39" s="66"/>
      <c r="K39" s="68">
        <f>K40+K41</f>
        <v>367531.68</v>
      </c>
      <c r="L39" s="68">
        <f>L40+L41</f>
        <v>2618.320000000007</v>
      </c>
      <c r="M39" s="71"/>
    </row>
    <row r="40" spans="1:16" ht="14.45" customHeight="1" x14ac:dyDescent="0.25">
      <c r="B40" s="21"/>
      <c r="C40" s="21"/>
      <c r="E40" s="91" t="s">
        <v>64</v>
      </c>
      <c r="F40" s="92"/>
      <c r="G40" s="81">
        <v>336500</v>
      </c>
      <c r="H40" s="69">
        <f>C23+E23+G23+I23+K23+M23+O23</f>
        <v>338574.43</v>
      </c>
      <c r="I40" s="93">
        <f>R29+R30</f>
        <v>10207.650000000001</v>
      </c>
      <c r="J40" s="94"/>
      <c r="K40" s="69">
        <f>C23+E23+G23+I23+K23+M23+O23</f>
        <v>338574.43</v>
      </c>
      <c r="L40" s="69">
        <f>G40-K40</f>
        <v>-2074.429999999993</v>
      </c>
      <c r="M40" s="3"/>
    </row>
    <row r="41" spans="1:16" x14ac:dyDescent="0.25">
      <c r="A41" s="8"/>
      <c r="B41" s="21"/>
      <c r="C41" s="21"/>
      <c r="D41" s="8"/>
      <c r="E41" s="91" t="s">
        <v>65</v>
      </c>
      <c r="F41" s="92"/>
      <c r="G41" s="81">
        <v>33650</v>
      </c>
      <c r="H41" s="69">
        <f>C38</f>
        <v>28957.25</v>
      </c>
      <c r="I41" s="3"/>
      <c r="J41" s="3"/>
      <c r="K41" s="69">
        <f>C38</f>
        <v>28957.25</v>
      </c>
      <c r="L41" s="69">
        <f>G41-K41</f>
        <v>4692.75</v>
      </c>
      <c r="M41" s="3"/>
    </row>
    <row r="42" spans="1:16" x14ac:dyDescent="0.25">
      <c r="B42" s="23"/>
      <c r="C42" s="22"/>
      <c r="D42" s="8"/>
      <c r="E42" s="91" t="s">
        <v>66</v>
      </c>
      <c r="F42" s="92"/>
      <c r="G42" s="81">
        <v>100000</v>
      </c>
      <c r="H42" s="69">
        <f>D23+F23+H23+J23+L23+N23+P23</f>
        <v>95706.500000000015</v>
      </c>
      <c r="I42" s="3"/>
      <c r="J42" s="69">
        <f>V29+V30</f>
        <v>3360.48</v>
      </c>
      <c r="K42" s="69">
        <f>H42+J42</f>
        <v>99066.98000000001</v>
      </c>
      <c r="L42" s="68">
        <f>G42-K42</f>
        <v>933.01999999998952</v>
      </c>
      <c r="M42" s="3"/>
    </row>
    <row r="43" spans="1:16" x14ac:dyDescent="0.25">
      <c r="B43" s="8"/>
      <c r="E43" s="85" t="s">
        <v>67</v>
      </c>
      <c r="F43" s="85"/>
      <c r="G43" s="81"/>
      <c r="H43" s="71"/>
      <c r="I43" s="71"/>
      <c r="J43" s="86">
        <f>I40+J42</f>
        <v>13568.130000000001</v>
      </c>
      <c r="K43" s="3"/>
      <c r="L43" s="3"/>
      <c r="M43" s="3"/>
    </row>
    <row r="44" spans="1:16" x14ac:dyDescent="0.25">
      <c r="E44" s="14"/>
      <c r="F44" s="9"/>
      <c r="G44" s="15"/>
      <c r="H44" s="45"/>
      <c r="I44" s="45"/>
      <c r="J44" s="46"/>
    </row>
    <row r="45" spans="1:16" x14ac:dyDescent="0.25">
      <c r="G45" s="15"/>
      <c r="H45" s="45"/>
      <c r="I45" s="45"/>
      <c r="J45" s="46"/>
    </row>
    <row r="46" spans="1:16" x14ac:dyDescent="0.25">
      <c r="H46" s="75"/>
      <c r="I46" s="76"/>
      <c r="J46" s="76"/>
      <c r="K46" s="76"/>
      <c r="L46" s="76"/>
      <c r="M46" s="77" t="s">
        <v>70</v>
      </c>
    </row>
    <row r="47" spans="1:16" x14ac:dyDescent="0.25">
      <c r="E47" s="73"/>
      <c r="F47" s="73"/>
      <c r="G47" s="73"/>
      <c r="H47" s="73"/>
      <c r="I47" s="74"/>
      <c r="J47" s="47"/>
    </row>
    <row r="48" spans="1:16" x14ac:dyDescent="0.25">
      <c r="E48" s="73"/>
      <c r="F48" s="66" t="s">
        <v>68</v>
      </c>
      <c r="G48" s="80">
        <v>370150</v>
      </c>
      <c r="H48" s="84"/>
      <c r="I48" s="84"/>
      <c r="J48" s="84"/>
      <c r="K48" s="68">
        <f>G48-L48</f>
        <v>359873.99</v>
      </c>
      <c r="L48" s="68">
        <v>10276.01</v>
      </c>
      <c r="M48" s="71"/>
      <c r="N48" s="3"/>
      <c r="O48" s="3"/>
      <c r="P48" s="3"/>
    </row>
    <row r="49" spans="2:16" x14ac:dyDescent="0.25">
      <c r="F49" s="3"/>
      <c r="G49" s="3"/>
      <c r="H49" s="3"/>
      <c r="I49" s="3"/>
      <c r="J49" s="3"/>
      <c r="K49" s="82" t="s">
        <v>61</v>
      </c>
      <c r="L49" s="83">
        <f>L36-L48</f>
        <v>486.78999999999905</v>
      </c>
      <c r="M49" s="71" t="s">
        <v>71</v>
      </c>
      <c r="N49" s="71"/>
      <c r="O49" s="71"/>
      <c r="P49" s="71"/>
    </row>
    <row r="52" spans="2:16" x14ac:dyDescent="0.25">
      <c r="B52" s="63" t="s">
        <v>74</v>
      </c>
    </row>
  </sheetData>
  <mergeCells count="6">
    <mergeCell ref="H29:M29"/>
    <mergeCell ref="I30:J30"/>
    <mergeCell ref="E40:F40"/>
    <mergeCell ref="E41:F41"/>
    <mergeCell ref="E42:F42"/>
    <mergeCell ref="I40:J40"/>
  </mergeCells>
  <pageMargins left="0.45" right="0.45" top="0.75" bottom="0.75" header="0.3" footer="0.3"/>
  <pageSetup scale="59" orientation="landscape" r:id="rId1"/>
  <colBreaks count="1" manualBreakCount="1">
    <brk id="16" max="1048575" man="1"/>
  </colBreaks>
  <ignoredErrors>
    <ignoredError sqref="K33:K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Čerpanie dotácie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2020-04-01T08:45:56Z</dcterms:modified>
</cp:coreProperties>
</file>