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checkCompatibility="1" defaultThemeVersion="124226"/>
  <mc:AlternateContent xmlns:mc="http://schemas.openxmlformats.org/markup-compatibility/2006">
    <mc:Choice Requires="x15">
      <x15ac:absPath xmlns:x15ac="http://schemas.microsoft.com/office/spreadsheetml/2010/11/ac" url="D:\_HOME ARCHIV\STU Tonka\KR STU 17.05.2021\"/>
    </mc:Choice>
  </mc:AlternateContent>
  <xr:revisionPtr revIDLastSave="0" documentId="8_{4CBB2684-D0EC-4F15-ACD8-7DB95D9C1C99}" xr6:coauthVersionLast="46" xr6:coauthVersionMax="46" xr10:uidLastSave="{00000000-0000-0000-0000-000000000000}"/>
  <bookViews>
    <workbookView xWindow="-120" yWindow="-120" windowWidth="38640" windowHeight="21240" tabRatio="895" firstSheet="14" activeTab="17" xr2:uid="{00000000-000D-0000-FFFF-FFFF00000000}"/>
  </bookViews>
  <sheets>
    <sheet name="Obsah" sheetId="127" r:id="rId1"/>
    <sheet name="zmeny" sheetId="129" r:id="rId2"/>
    <sheet name="Vysvetlivky" sheetId="115" r:id="rId3"/>
    <sheet name="Súvzťažnosti" sheetId="82" r:id="rId4"/>
    <sheet name="Kódy z CRŠ" sheetId="152" r:id="rId5"/>
    <sheet name="T1-Dotácie podľa DZ" sheetId="23" r:id="rId6"/>
    <sheet name="T2-Ostatné dot mimo MŠ SR" sheetId="3" r:id="rId7"/>
    <sheet name="T3-Výnosy" sheetId="161" r:id="rId8"/>
    <sheet name="T4-Výnosy zo školného" sheetId="154" r:id="rId9"/>
    <sheet name="T5 - Analýza nákladov" sheetId="162" r:id="rId10"/>
    <sheet name="T6-Zamestnanci_a_mzdy" sheetId="76" r:id="rId11"/>
    <sheet name="T6a-Zamestnanci_a_mzdy (ženy)" sheetId="155" r:id="rId12"/>
    <sheet name="T7_Doktorandi " sheetId="159"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nová" sheetId="160" r:id="rId21"/>
    <sheet name="T18-Ostatné dotácie z kap MŠ SR" sheetId="61" r:id="rId22"/>
    <sheet name="T19-Štip_ z vlastných " sheetId="144" r:id="rId23"/>
    <sheet name="T20_motivačné štipendiá_nová" sheetId="157"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 r:id="rId30"/>
    <externalReference r:id="rId31"/>
    <externalReference r:id="rId32"/>
    <externalReference r:id="rId33"/>
    <externalReference r:id="rId34"/>
    <externalReference r:id="rId35"/>
  </externalReferences>
  <definedNames>
    <definedName name="_kmp1" localSheetId="20">#REF!</definedName>
    <definedName name="_kmp1" localSheetId="7">#REF!</definedName>
    <definedName name="_kmp1" localSheetId="9">#REF!</definedName>
    <definedName name="_kmp1" localSheetId="12">#REF!</definedName>
    <definedName name="_kmp1">#REF!</definedName>
    <definedName name="_kmp2" localSheetId="20">#REF!</definedName>
    <definedName name="_kmp2" localSheetId="9">#REF!</definedName>
    <definedName name="_kmp2" localSheetId="12">#REF!</definedName>
    <definedName name="_kmp2">#REF!</definedName>
    <definedName name="_kmt1" localSheetId="20">#REF!</definedName>
    <definedName name="_kmt1" localSheetId="9">#REF!</definedName>
    <definedName name="_kmt1" localSheetId="12">#REF!</definedName>
    <definedName name="_kmt1">#REF!</definedName>
    <definedName name="_T1" localSheetId="20">#REF!</definedName>
    <definedName name="_T1" localSheetId="9">#REF!</definedName>
    <definedName name="_T1" localSheetId="12">#REF!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20">#REF!</definedName>
    <definedName name="denní" localSheetId="7">#REF!</definedName>
    <definedName name="denní" localSheetId="9">#REF!</definedName>
    <definedName name="denní" localSheetId="12">#REF!</definedName>
    <definedName name="denní">#REF!</definedName>
    <definedName name="dokpo" localSheetId="20">#REF!</definedName>
    <definedName name="dokpo" localSheetId="9">#REF!</definedName>
    <definedName name="dokpo" localSheetId="12">#REF!</definedName>
    <definedName name="dokpo">#REF!</definedName>
    <definedName name="dokpred" localSheetId="20">#REF!</definedName>
    <definedName name="dokpred" localSheetId="9">#REF!</definedName>
    <definedName name="dokpred" localSheetId="12">#REF!</definedName>
    <definedName name="dokpred">#REF!</definedName>
    <definedName name="druhý" localSheetId="20">#REF!</definedName>
    <definedName name="druhý" localSheetId="9">#REF!</definedName>
    <definedName name="druhý" localSheetId="12">#REF!</definedName>
    <definedName name="druhý">#REF!</definedName>
    <definedName name="exterdruhý" localSheetId="20">#REF!</definedName>
    <definedName name="exterdruhý" localSheetId="9">#REF!</definedName>
    <definedName name="exterdruhý" localSheetId="12">#REF!</definedName>
    <definedName name="exterdruhý">#REF!</definedName>
    <definedName name="externeplat" localSheetId="20">#REF!</definedName>
    <definedName name="externeplat" localSheetId="9">#REF!</definedName>
    <definedName name="externeplat" localSheetId="12">#REF!</definedName>
    <definedName name="externeplat">#REF!</definedName>
    <definedName name="exterplat" localSheetId="20">#REF!</definedName>
    <definedName name="exterplat" localSheetId="9">#REF!</definedName>
    <definedName name="exterplat" localSheetId="12">#REF!</definedName>
    <definedName name="exterplat">#REF!</definedName>
    <definedName name="KKS_doc" localSheetId="20">#REF!</definedName>
    <definedName name="KKS_doc" localSheetId="9">#REF!</definedName>
    <definedName name="KKS_doc" localSheetId="12">#REF!</definedName>
    <definedName name="KKS_doc">#REF!</definedName>
    <definedName name="KKS_ost" localSheetId="20">#REF!</definedName>
    <definedName name="KKS_ost" localSheetId="9">#REF!</definedName>
    <definedName name="KKS_ost" localSheetId="12">#REF!</definedName>
    <definedName name="KKS_ost">#REF!</definedName>
    <definedName name="KKS_phd" localSheetId="20">#REF!</definedName>
    <definedName name="KKS_phd" localSheetId="9">#REF!</definedName>
    <definedName name="KKS_phd" localSheetId="12">#REF!</definedName>
    <definedName name="KKS_phd">#REF!</definedName>
    <definedName name="KKS_prof" localSheetId="20">#REF!</definedName>
    <definedName name="KKS_prof" localSheetId="9">#REF!</definedName>
    <definedName name="KKS_prof" localSheetId="12">#REF!</definedName>
    <definedName name="KKS_prof">#REF!</definedName>
    <definedName name="koef_gm_mzdy" localSheetId="20">#REF!</definedName>
    <definedName name="koef_gm_mzdy" localSheetId="9">#REF!</definedName>
    <definedName name="koef_gm_mzdy" localSheetId="12">#REF!</definedName>
    <definedName name="koef_gm_mzdy">#REF!</definedName>
    <definedName name="koef_kpn" localSheetId="20">#REF!</definedName>
    <definedName name="koef_kpn" localSheetId="9">#REF!</definedName>
    <definedName name="koef_kpn" localSheetId="12">#REF!</definedName>
    <definedName name="koef_kpn">#REF!</definedName>
    <definedName name="koef_prer_nad_gm_mzdy" localSheetId="20">#REF!</definedName>
    <definedName name="koef_prer_nad_gm_mzdy" localSheetId="9">#REF!</definedName>
    <definedName name="koef_prer_nad_gm_mzdy" localSheetId="12">#REF!</definedName>
    <definedName name="koef_prer_nad_gm_mzdy">#REF!</definedName>
    <definedName name="koef_PV" localSheetId="20">#REF!</definedName>
    <definedName name="koef_PV" localSheetId="9">#REF!</definedName>
    <definedName name="koef_PV" localSheetId="12">#REF!</definedName>
    <definedName name="koef_PV">#REF!</definedName>
    <definedName name="koef_udr_kat1" localSheetId="20">#REF!</definedName>
    <definedName name="koef_udr_kat1" localSheetId="9">#REF!</definedName>
    <definedName name="koef_udr_kat1" localSheetId="11">#REF!</definedName>
    <definedName name="koef_udr_kat1" localSheetId="12">#REF!</definedName>
    <definedName name="koef_udr_kat1">#REF!</definedName>
    <definedName name="koef_udr_kat2" localSheetId="20">#REF!</definedName>
    <definedName name="koef_udr_kat2" localSheetId="9">#REF!</definedName>
    <definedName name="koef_udr_kat2" localSheetId="11">#REF!</definedName>
    <definedName name="koef_udr_kat2" localSheetId="12">#REF!</definedName>
    <definedName name="koef_udr_kat2">#REF!</definedName>
    <definedName name="koef_udr_kat3" localSheetId="20">#REF!</definedName>
    <definedName name="koef_udr_kat3" localSheetId="9">#REF!</definedName>
    <definedName name="koef_udr_kat3" localSheetId="11">#REF!</definedName>
    <definedName name="koef_udr_kat3" localSheetId="12">#REF!</definedName>
    <definedName name="koef_udr_kat3">#REF!</definedName>
    <definedName name="koef_VV" localSheetId="20">#REF!</definedName>
    <definedName name="koef_VV" localSheetId="9">#REF!</definedName>
    <definedName name="koef_VV" localSheetId="12">#REF!</definedName>
    <definedName name="koef_VV">#REF!</definedName>
    <definedName name="kpn_ca_do" localSheetId="20">#REF!</definedName>
    <definedName name="kpn_ca_do" localSheetId="9">#REF!</definedName>
    <definedName name="kpn_ca_do" localSheetId="12">#REF!</definedName>
    <definedName name="kpn_ca_do">#REF!</definedName>
    <definedName name="kpn_ca_nad" localSheetId="20">#REF!</definedName>
    <definedName name="kpn_ca_nad" localSheetId="9">#REF!</definedName>
    <definedName name="kpn_ca_nad" localSheetId="12">#REF!</definedName>
    <definedName name="kpn_ca_nad">#REF!</definedName>
    <definedName name="kzk" localSheetId="20">#REF!</definedName>
    <definedName name="kzk" localSheetId="9">#REF!</definedName>
    <definedName name="kzk" localSheetId="12">#REF!</definedName>
    <definedName name="kzk">#REF!</definedName>
    <definedName name="kzspp" localSheetId="20">#REF!</definedName>
    <definedName name="kzspp" localSheetId="9">#REF!</definedName>
    <definedName name="kzspp" localSheetId="12">#REF!</definedName>
    <definedName name="kzspp">#REF!</definedName>
    <definedName name="nefinanc">1</definedName>
    <definedName name="_xlnm.Print_Area" localSheetId="0">Obsah!$A$1:$Q$26</definedName>
    <definedName name="_xlnm.Print_Area" localSheetId="3">Súvzťažnosti!$A$1:$D$42</definedName>
    <definedName name="_xlnm.Print_Area" localSheetId="15">'T10-ŠJ '!$A$1:$D$26</definedName>
    <definedName name="_xlnm.Print_Area" localSheetId="16">'T11-Zdroje KV'!$A$1:$D$23</definedName>
    <definedName name="_xlnm.Print_Area" localSheetId="17">'T12-KV'!$A$1:$I$23</definedName>
    <definedName name="_xlnm.Print_Area" localSheetId="18">'T13-Fondy'!$A$1:$N$22</definedName>
    <definedName name="_xlnm.Print_Area" localSheetId="19">'T16 - Štruktúra hotovosti'!$A$1:$D$24</definedName>
    <definedName name="_xlnm.Print_Area" localSheetId="20">'T17-Dotácie zo ŠF EU-nová'!$A$1:$H$35</definedName>
    <definedName name="_xlnm.Print_Area" localSheetId="21">'T18-Ostatné dotácie z kap MŠ SR'!$A$1:$E$18</definedName>
    <definedName name="_xlnm.Print_Area" localSheetId="22">'T19-Štip_ z vlastných '!$A$1:$F$29</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T22_Výnosy_soc_oblasť!$A$1:$F$44</definedName>
    <definedName name="_xlnm.Print_Area" localSheetId="26">T23_Náklady_soc_oblasť!$A$1:$F$42</definedName>
    <definedName name="_xlnm.Print_Area" localSheetId="7">'T3-Výnosy'!$A$1:$H$74</definedName>
    <definedName name="_xlnm.Print_Area" localSheetId="8">'T4-Výnosy zo školného'!$A$1:$D$22</definedName>
    <definedName name="_xlnm.Print_Area" localSheetId="9">'T5 - Analýza nákladov'!$A$1:$H$105</definedName>
    <definedName name="_xlnm.Print_Area" localSheetId="11">'T6a-Zamestnanci_a_mzdy (ženy)'!$A$1:$O$37</definedName>
    <definedName name="_xlnm.Print_Area" localSheetId="10">'T6-Zamestnanci_a_mzdy'!$A$1:$N$37</definedName>
    <definedName name="_xlnm.Print_Area" localSheetId="12">'T7_Doktorandi '!$A$1:$E$8</definedName>
    <definedName name="_xlnm.Print_Area" localSheetId="13">'T8-Soc_štipendiá'!$A$1:$F$15</definedName>
    <definedName name="_xlnm.Print_Area" localSheetId="14">'T9_ŠD '!$A$1:$F$21</definedName>
    <definedName name="_xlnm.Print_Area" localSheetId="2">Vysvetlivky!$A$1:$B$93</definedName>
    <definedName name="pocet_jedal" localSheetId="20">#REF!</definedName>
    <definedName name="pocet_jedal" localSheetId="9">#REF!</definedName>
    <definedName name="pocet_jedal" localSheetId="11">#REF!</definedName>
    <definedName name="pocet_jedal" localSheetId="12">#REF!</definedName>
    <definedName name="pocet_jedal">#REF!</definedName>
    <definedName name="podiel" localSheetId="20">#REF!</definedName>
    <definedName name="podiel" localSheetId="9">#REF!</definedName>
    <definedName name="podiel" localSheetId="12">#REF!</definedName>
    <definedName name="podiel">#REF!</definedName>
    <definedName name="poistné" localSheetId="20">#REF!</definedName>
    <definedName name="poistné" localSheetId="9">#REF!</definedName>
    <definedName name="poistné" localSheetId="12">#REF!</definedName>
    <definedName name="poistné">#REF!</definedName>
    <definedName name="Pp_DrŠ_exist" localSheetId="20">#REF!</definedName>
    <definedName name="Pp_DrŠ_exist" localSheetId="9">#REF!</definedName>
    <definedName name="Pp_DrŠ_exist" localSheetId="11">#REF!</definedName>
    <definedName name="Pp_DrŠ_exist" localSheetId="12">#REF!</definedName>
    <definedName name="Pp_DrŠ_exist">#REF!</definedName>
    <definedName name="Pp_DrŠ_noví" localSheetId="20">#REF!</definedName>
    <definedName name="Pp_DrŠ_noví" localSheetId="9">#REF!</definedName>
    <definedName name="Pp_DrŠ_noví" localSheetId="11">#REF!</definedName>
    <definedName name="Pp_DrŠ_noví" localSheetId="12">#REF!</definedName>
    <definedName name="Pp_DrŠ_noví">#REF!</definedName>
    <definedName name="Pp_DrŠ_spolu" localSheetId="20">#REF!</definedName>
    <definedName name="Pp_DrŠ_spolu" localSheetId="9">#REF!</definedName>
    <definedName name="Pp_DrŠ_spolu" localSheetId="11">#REF!</definedName>
    <definedName name="Pp_DrŠ_spolu" localSheetId="12">#REF!</definedName>
    <definedName name="Pp_DrŠ_spolu">#REF!</definedName>
    <definedName name="Pp_klinické_TaS" localSheetId="20">#REF!</definedName>
    <definedName name="Pp_klinické_TaS" localSheetId="9">#REF!</definedName>
    <definedName name="Pp_klinické_TaS" localSheetId="11">#REF!</definedName>
    <definedName name="Pp_klinické_TaS" localSheetId="12">#REF!</definedName>
    <definedName name="Pp_klinické_TaS">#REF!</definedName>
    <definedName name="Pp_klinické_TaS_rozpísaný" localSheetId="20">#REF!</definedName>
    <definedName name="Pp_klinické_TaS_rozpísaný" localSheetId="9">#REF!</definedName>
    <definedName name="Pp_klinické_TaS_rozpísaný" localSheetId="11">#REF!</definedName>
    <definedName name="Pp_klinické_TaS_rozpísaný" localSheetId="12">#REF!</definedName>
    <definedName name="Pp_klinické_TaS_rozpísaný">#REF!</definedName>
    <definedName name="Pp_Rozvoj_BD" localSheetId="20">#REF!</definedName>
    <definedName name="Pp_Rozvoj_BD" localSheetId="9">#REF!</definedName>
    <definedName name="Pp_Rozvoj_BD" localSheetId="12">#REF!</definedName>
    <definedName name="Pp_Rozvoj_BD">#REF!</definedName>
    <definedName name="Pp_Soc_BD" localSheetId="20">#REF!</definedName>
    <definedName name="Pp_Soc_BD" localSheetId="9">#REF!</definedName>
    <definedName name="Pp_Soc_BD" localSheetId="12">#REF!</definedName>
    <definedName name="Pp_Soc_BD">#REF!</definedName>
    <definedName name="Pp_VaT_BD" localSheetId="20">#REF!</definedName>
    <definedName name="Pp_VaT_BD" localSheetId="9">#REF!</definedName>
    <definedName name="Pp_VaT_BD" localSheetId="12">#REF!</definedName>
    <definedName name="Pp_VaT_BD">#REF!</definedName>
    <definedName name="Pp_VaT_mzdy" localSheetId="20">#REF!</definedName>
    <definedName name="Pp_VaT_mzdy" localSheetId="9">#REF!</definedName>
    <definedName name="Pp_VaT_mzdy" localSheetId="12">#REF!</definedName>
    <definedName name="Pp_VaT_mzdy">#REF!</definedName>
    <definedName name="Pp_VaT_mzdy_rezerva" localSheetId="20">#REF!</definedName>
    <definedName name="Pp_VaT_mzdy_rezerva" localSheetId="9">#REF!</definedName>
    <definedName name="Pp_VaT_mzdy_rezerva" localSheetId="12">#REF!</definedName>
    <definedName name="Pp_VaT_mzdy_rezerva">#REF!</definedName>
    <definedName name="Pp_VaT_mzdy_zac_roka" localSheetId="20">#REF!</definedName>
    <definedName name="Pp_VaT_mzdy_zac_roka" localSheetId="9">#REF!</definedName>
    <definedName name="Pp_VaT_mzdy_zac_roka" localSheetId="12">#REF!</definedName>
    <definedName name="Pp_VaT_mzdy_zac_roka">#REF!</definedName>
    <definedName name="Pp_Vzdel_BD" localSheetId="20">#REF!</definedName>
    <definedName name="Pp_Vzdel_BD" localSheetId="9">#REF!</definedName>
    <definedName name="Pp_Vzdel_BD" localSheetId="12">#REF!</definedName>
    <definedName name="Pp_Vzdel_BD">#REF!</definedName>
    <definedName name="Pp_Vzdel_mzdy" localSheetId="20">#REF!</definedName>
    <definedName name="Pp_Vzdel_mzdy" localSheetId="9">#REF!</definedName>
    <definedName name="Pp_Vzdel_mzdy" localSheetId="12">#REF!</definedName>
    <definedName name="Pp_Vzdel_mzdy">#REF!</definedName>
    <definedName name="Pp_Vzdel_mzdy_kontr" localSheetId="20">#REF!</definedName>
    <definedName name="Pp_Vzdel_mzdy_kontr" localSheetId="9">#REF!</definedName>
    <definedName name="Pp_Vzdel_mzdy_kontr" localSheetId="12">#REF!</definedName>
    <definedName name="Pp_Vzdel_mzdy_kontr">#REF!</definedName>
    <definedName name="Pp_Vzdel_mzdy_na_prer_modif" localSheetId="20">#REF!</definedName>
    <definedName name="Pp_Vzdel_mzdy_na_prer_modif" localSheetId="9">#REF!</definedName>
    <definedName name="Pp_Vzdel_mzdy_na_prer_modif" localSheetId="11">#REF!</definedName>
    <definedName name="Pp_Vzdel_mzdy_na_prer_modif" localSheetId="12">#REF!</definedName>
    <definedName name="Pp_Vzdel_mzdy_na_prer_modif">#REF!</definedName>
    <definedName name="Pp_Vzdel_mzdy_na_prer_nemodif" localSheetId="20">#REF!</definedName>
    <definedName name="Pp_Vzdel_mzdy_na_prer_nemodif" localSheetId="9">#REF!</definedName>
    <definedName name="Pp_Vzdel_mzdy_na_prer_nemodif" localSheetId="11">#REF!</definedName>
    <definedName name="Pp_Vzdel_mzdy_na_prer_nemodif" localSheetId="12">#REF!</definedName>
    <definedName name="Pp_Vzdel_mzdy_na_prer_nemodif">#REF!</definedName>
    <definedName name="Pp_Vzdel_mzdy_prevádz" localSheetId="20">#REF!</definedName>
    <definedName name="Pp_Vzdel_mzdy_prevádz" localSheetId="9">#REF!</definedName>
    <definedName name="Pp_Vzdel_mzdy_prevádz" localSheetId="12">#REF!</definedName>
    <definedName name="Pp_Vzdel_mzdy_prevádz">#REF!</definedName>
    <definedName name="Pp_Vzdel_mzdy_rezerva" localSheetId="20">#REF!</definedName>
    <definedName name="Pp_Vzdel_mzdy_rezerva" localSheetId="9">#REF!</definedName>
    <definedName name="Pp_Vzdel_mzdy_rezerva" localSheetId="12">#REF!</definedName>
    <definedName name="Pp_Vzdel_mzdy_rezerva">#REF!</definedName>
    <definedName name="Pp_Vzdel_mzdy_spec" localSheetId="20">#REF!</definedName>
    <definedName name="Pp_Vzdel_mzdy_spec" localSheetId="9">#REF!</definedName>
    <definedName name="Pp_Vzdel_mzdy_spec" localSheetId="12">#REF!</definedName>
    <definedName name="Pp_Vzdel_mzdy_spec">#REF!</definedName>
    <definedName name="Pp_Vzdel_mzdy_výkon" localSheetId="20">#REF!</definedName>
    <definedName name="Pp_Vzdel_mzdy_výkon" localSheetId="9">#REF!</definedName>
    <definedName name="Pp_Vzdel_mzdy_výkon" localSheetId="12">#REF!</definedName>
    <definedName name="Pp_Vzdel_mzdy_výkon">#REF!</definedName>
    <definedName name="Pp_Vzdel_mzdy_výkon_PV" localSheetId="20">#REF!</definedName>
    <definedName name="Pp_Vzdel_mzdy_výkon_PV" localSheetId="9">#REF!</definedName>
    <definedName name="Pp_Vzdel_mzdy_výkon_PV" localSheetId="12">#REF!</definedName>
    <definedName name="Pp_Vzdel_mzdy_výkon_PV">#REF!</definedName>
    <definedName name="Pp_Vzdel_mzdy_výkon_PV_bez" localSheetId="20">#REF!</definedName>
    <definedName name="Pp_Vzdel_mzdy_výkon_PV_bez" localSheetId="9">#REF!</definedName>
    <definedName name="Pp_Vzdel_mzdy_výkon_PV_bez" localSheetId="12">#REF!</definedName>
    <definedName name="Pp_Vzdel_mzdy_výkon_PV_bez">#REF!</definedName>
    <definedName name="Pp_Vzdel_mzdy_výkon_PV_um" localSheetId="20">#REF!</definedName>
    <definedName name="Pp_Vzdel_mzdy_výkon_PV_um" localSheetId="9">#REF!</definedName>
    <definedName name="Pp_Vzdel_mzdy_výkon_PV_um" localSheetId="12">#REF!</definedName>
    <definedName name="Pp_Vzdel_mzdy_výkon_PV_um">#REF!</definedName>
    <definedName name="Pp_Vzdel_mzdy_výkon_VV" localSheetId="20">#REF!</definedName>
    <definedName name="Pp_Vzdel_mzdy_výkon_VV" localSheetId="9">#REF!</definedName>
    <definedName name="Pp_Vzdel_mzdy_výkon_VV" localSheetId="12">#REF!</definedName>
    <definedName name="Pp_Vzdel_mzdy_výkon_VV">#REF!</definedName>
    <definedName name="Pp_Vzdel_mzdy_výkon_VV_bez" localSheetId="20">#REF!</definedName>
    <definedName name="Pp_Vzdel_mzdy_výkon_VV_bez" localSheetId="9">#REF!</definedName>
    <definedName name="Pp_Vzdel_mzdy_výkon_VV_bez" localSheetId="12">#REF!</definedName>
    <definedName name="Pp_Vzdel_mzdy_výkon_VV_bez">#REF!</definedName>
    <definedName name="Pp_Vzdel_mzdy_výkon_VV_um" localSheetId="20">#REF!</definedName>
    <definedName name="Pp_Vzdel_mzdy_výkon_VV_um" localSheetId="9">#REF!</definedName>
    <definedName name="Pp_Vzdel_mzdy_výkon_VV_um" localSheetId="12">#REF!</definedName>
    <definedName name="Pp_Vzdel_mzdy_výkon_VV_um">#REF!</definedName>
    <definedName name="Pp_Vzdel_spec_prax" localSheetId="20">#REF!</definedName>
    <definedName name="Pp_Vzdel_spec_prax" localSheetId="9">#REF!</definedName>
    <definedName name="Pp_Vzdel_spec_prax" localSheetId="11">#REF!</definedName>
    <definedName name="Pp_Vzdel_spec_prax" localSheetId="12">#REF!</definedName>
    <definedName name="Pp_Vzdel_spec_prax">#REF!</definedName>
    <definedName name="Pp_Vzdel_TaS" localSheetId="20">#REF!</definedName>
    <definedName name="Pp_Vzdel_TaS" localSheetId="9">#REF!</definedName>
    <definedName name="Pp_Vzdel_TaS" localSheetId="12">#REF!</definedName>
    <definedName name="Pp_Vzdel_TaS">#REF!</definedName>
    <definedName name="Pp_Vzdel_TaS_rezerva" localSheetId="20">#REF!</definedName>
    <definedName name="Pp_Vzdel_TaS_rezerva" localSheetId="9">#REF!</definedName>
    <definedName name="Pp_Vzdel_TaS_rezerva" localSheetId="12">#REF!</definedName>
    <definedName name="Pp_Vzdel_TaS_rezerva">#REF!</definedName>
    <definedName name="Pp_Vzdel_TaS_spec" localSheetId="20">#REF!</definedName>
    <definedName name="Pp_Vzdel_TaS_spec" localSheetId="9">#REF!</definedName>
    <definedName name="Pp_Vzdel_TaS_spec" localSheetId="11">#REF!</definedName>
    <definedName name="Pp_Vzdel_TaS_spec" localSheetId="12">#REF!</definedName>
    <definedName name="Pp_Vzdel_TaS_spec">#REF!</definedName>
    <definedName name="Pp_Vzdel_TaS_stav" localSheetId="20">#REF!</definedName>
    <definedName name="Pp_Vzdel_TaS_stav" localSheetId="9">#REF!</definedName>
    <definedName name="Pp_Vzdel_TaS_stav" localSheetId="12">#REF!</definedName>
    <definedName name="Pp_Vzdel_TaS_stav">#REF!</definedName>
    <definedName name="Pp_Vzdel_TaS_výkon" localSheetId="20">#REF!</definedName>
    <definedName name="Pp_Vzdel_TaS_výkon" localSheetId="9">#REF!</definedName>
    <definedName name="Pp_Vzdel_TaS_výkon" localSheetId="11">#REF!</definedName>
    <definedName name="Pp_Vzdel_TaS_výkon" localSheetId="12">#REF!</definedName>
    <definedName name="Pp_Vzdel_TaS_výkon">#REF!</definedName>
    <definedName name="Pp_Vzdel_TaS_výkon_PPŠ" localSheetId="20">#REF!</definedName>
    <definedName name="Pp_Vzdel_TaS_výkon_PPŠ" localSheetId="9">#REF!</definedName>
    <definedName name="Pp_Vzdel_TaS_výkon_PPŠ" localSheetId="11">#REF!</definedName>
    <definedName name="Pp_Vzdel_TaS_výkon_PPŠ" localSheetId="12">#REF!</definedName>
    <definedName name="Pp_Vzdel_TaS_výkon_PPŠ">#REF!</definedName>
    <definedName name="Pp_Vzdel_TaS_výkon_PPŠ_a_zákl" localSheetId="20">#REF!</definedName>
    <definedName name="Pp_Vzdel_TaS_výkon_PPŠ_a_zákl" localSheetId="9">#REF!</definedName>
    <definedName name="Pp_Vzdel_TaS_výkon_PPŠ_a_zákl" localSheetId="11">#REF!</definedName>
    <definedName name="Pp_Vzdel_TaS_výkon_PPŠ_a_zákl" localSheetId="12">#REF!</definedName>
    <definedName name="Pp_Vzdel_TaS_výkon_PPŠ_a_zákl">#REF!</definedName>
    <definedName name="Pp_Vzdel_TaS_výkon_PPŠ_KEN" localSheetId="20">#REF!</definedName>
    <definedName name="Pp_Vzdel_TaS_výkon_PPŠ_KEN" localSheetId="9">#REF!</definedName>
    <definedName name="Pp_Vzdel_TaS_výkon_PPŠ_KEN" localSheetId="11">#REF!</definedName>
    <definedName name="Pp_Vzdel_TaS_výkon_PPŠ_KEN" localSheetId="12">#REF!</definedName>
    <definedName name="Pp_Vzdel_TaS_výkon_PPŠ_KEN">#REF!</definedName>
    <definedName name="Pp_Vzdel_TaS_zahr_granty" localSheetId="20">#REF!</definedName>
    <definedName name="Pp_Vzdel_TaS_zahr_granty" localSheetId="9">#REF!</definedName>
    <definedName name="Pp_Vzdel_TaS_zahr_granty" localSheetId="12">#REF!</definedName>
    <definedName name="Pp_Vzdel_TaS_zahr_granty">#REF!</definedName>
    <definedName name="Pp_Vzdel_TaS_zákl" localSheetId="20">#REF!</definedName>
    <definedName name="Pp_Vzdel_TaS_zákl" localSheetId="9">#REF!</definedName>
    <definedName name="Pp_Vzdel_TaS_zákl" localSheetId="11">#REF!</definedName>
    <definedName name="Pp_Vzdel_TaS_zákl" localSheetId="12">#REF!</definedName>
    <definedName name="Pp_Vzdel_TaS_zákl">#REF!</definedName>
    <definedName name="Pr_AV_BD" localSheetId="20">#REF!</definedName>
    <definedName name="Pr_AV_BD" localSheetId="9">#REF!</definedName>
    <definedName name="Pr_AV_BD" localSheetId="12">#REF!</definedName>
    <definedName name="Pr_AV_BD">#REF!</definedName>
    <definedName name="Pr_IV_BD" localSheetId="20">#REF!</definedName>
    <definedName name="Pr_IV_BD" localSheetId="9">#REF!</definedName>
    <definedName name="Pr_IV_BD" localSheetId="12">#REF!</definedName>
    <definedName name="Pr_IV_BD">#REF!</definedName>
    <definedName name="Pr_IV_KV" localSheetId="20">#REF!</definedName>
    <definedName name="Pr_IV_KV" localSheetId="9">#REF!</definedName>
    <definedName name="Pr_IV_KV" localSheetId="12">#REF!</definedName>
    <definedName name="Pr_IV_KV">#REF!</definedName>
    <definedName name="Pr_IV_KV_rezerva" localSheetId="20">#REF!</definedName>
    <definedName name="Pr_IV_KV_rezerva" localSheetId="9">#REF!</definedName>
    <definedName name="Pr_IV_KV_rezerva" localSheetId="12">#REF!</definedName>
    <definedName name="Pr_IV_KV_rezerva">#REF!</definedName>
    <definedName name="Pr_KEGA_BD" localSheetId="20">#REF!</definedName>
    <definedName name="Pr_KEGA_BD" localSheetId="9">#REF!</definedName>
    <definedName name="Pr_KEGA_BD" localSheetId="12">#REF!</definedName>
    <definedName name="Pr_KEGA_BD">#REF!</definedName>
    <definedName name="Pr_klinické" localSheetId="20">#REF!</definedName>
    <definedName name="Pr_klinické" localSheetId="9">#REF!</definedName>
    <definedName name="Pr_klinické" localSheetId="12">#REF!</definedName>
    <definedName name="Pr_klinické">#REF!</definedName>
    <definedName name="Pr_KŠ" localSheetId="20">#REF!</definedName>
    <definedName name="Pr_KŠ" localSheetId="9">#REF!</definedName>
    <definedName name="Pr_KŠ" localSheetId="11">#REF!</definedName>
    <definedName name="Pr_KŠ" localSheetId="12">#REF!</definedName>
    <definedName name="Pr_KŠ">#REF!</definedName>
    <definedName name="Pr_motštip_BD" localSheetId="20">#REF!</definedName>
    <definedName name="Pr_motštip_BD" localSheetId="9">#REF!</definedName>
    <definedName name="Pr_motštip_BD" localSheetId="12">#REF!</definedName>
    <definedName name="Pr_motštip_BD">#REF!</definedName>
    <definedName name="Pr_MVTS_BD" localSheetId="20">#REF!</definedName>
    <definedName name="Pr_MVTS_BD" localSheetId="9">#REF!</definedName>
    <definedName name="Pr_MVTS_BD" localSheetId="12">#REF!</definedName>
    <definedName name="Pr_MVTS_BD">#REF!</definedName>
    <definedName name="Pr_socštip_BD" localSheetId="20">#REF!</definedName>
    <definedName name="Pr_socštip_BD" localSheetId="9">#REF!</definedName>
    <definedName name="Pr_socštip_BD" localSheetId="12">#REF!</definedName>
    <definedName name="Pr_socštip_BD">#REF!</definedName>
    <definedName name="Pr_ŠD" localSheetId="20">#REF!</definedName>
    <definedName name="Pr_ŠD" localSheetId="9">#REF!</definedName>
    <definedName name="Pr_ŠD" localSheetId="11">#REF!</definedName>
    <definedName name="Pr_ŠD" localSheetId="12">#REF!</definedName>
    <definedName name="Pr_ŠD">#REF!</definedName>
    <definedName name="Pr_ŠDaJKŠPC_BD" localSheetId="20">#REF!</definedName>
    <definedName name="Pr_ŠDaJKŠPC_BD" localSheetId="9">#REF!</definedName>
    <definedName name="Pr_ŠDaJKŠPC_BD" localSheetId="12">#REF!</definedName>
    <definedName name="Pr_ŠDaJKŠPC_BD">#REF!</definedName>
    <definedName name="Pr_VaT_KV_zac_roka" localSheetId="20">#REF!</definedName>
    <definedName name="Pr_VaT_KV_zac_roka" localSheetId="9">#REF!</definedName>
    <definedName name="Pr_VaT_KV_zac_roka" localSheetId="12">#REF!</definedName>
    <definedName name="Pr_VaT_KV_zac_roka">#REF!</definedName>
    <definedName name="Pr_VaT_TaS" localSheetId="20">#REF!</definedName>
    <definedName name="Pr_VaT_TaS" localSheetId="9">#REF!</definedName>
    <definedName name="Pr_VaT_TaS" localSheetId="12">#REF!</definedName>
    <definedName name="Pr_VaT_TaS">#REF!</definedName>
    <definedName name="Pr_VaT_TaS_rezerva" localSheetId="20">#REF!</definedName>
    <definedName name="Pr_VaT_TaS_rezerva" localSheetId="9">#REF!</definedName>
    <definedName name="Pr_VaT_TaS_rezerva" localSheetId="12">#REF!</definedName>
    <definedName name="Pr_VaT_TaS_rezerva">#REF!</definedName>
    <definedName name="Pr_VaT_TaS_zac_roka" localSheetId="20">#REF!</definedName>
    <definedName name="Pr_VaT_TaS_zac_roka" localSheetId="9">#REF!</definedName>
    <definedName name="Pr_VaT_TaS_zac_roka" localSheetId="12">#REF!</definedName>
    <definedName name="Pr_VaT_TaS_zac_roka">#REF!</definedName>
    <definedName name="Pr_VEGA_BD" localSheetId="20">#REF!</definedName>
    <definedName name="Pr_VEGA_BD" localSheetId="9">#REF!</definedName>
    <definedName name="Pr_VEGA_BD" localSheetId="12">#REF!</definedName>
    <definedName name="Pr_VEGA_BD">#REF!</definedName>
    <definedName name="predmety" localSheetId="20">#REF!</definedName>
    <definedName name="predmety" localSheetId="9">#REF!</definedName>
    <definedName name="predmety" localSheetId="12">#REF!</definedName>
    <definedName name="predmety">#REF!</definedName>
    <definedName name="prisp_na_1_jedlo" localSheetId="20">#REF!</definedName>
    <definedName name="prisp_na_1_jedlo" localSheetId="9">#REF!</definedName>
    <definedName name="prisp_na_1_jedlo" localSheetId="11">#REF!</definedName>
    <definedName name="prisp_na_1_jedlo" localSheetId="12">#REF!</definedName>
    <definedName name="prisp_na_1_jedlo">#REF!</definedName>
    <definedName name="prisp_na_ubyt_stud_SD" localSheetId="20">#REF!</definedName>
    <definedName name="prisp_na_ubyt_stud_SD" localSheetId="9">#REF!</definedName>
    <definedName name="prisp_na_ubyt_stud_SD" localSheetId="11">#REF!</definedName>
    <definedName name="prisp_na_ubyt_stud_SD" localSheetId="12">#REF!</definedName>
    <definedName name="prisp_na_ubyt_stud_SD">#REF!</definedName>
    <definedName name="prisp_na_ubyt_stud_ZZ" localSheetId="20">#REF!</definedName>
    <definedName name="prisp_na_ubyt_stud_ZZ" localSheetId="9">#REF!</definedName>
    <definedName name="prisp_na_ubyt_stud_ZZ" localSheetId="11">#REF!</definedName>
    <definedName name="prisp_na_ubyt_stud_ZZ" localSheetId="12">#REF!</definedName>
    <definedName name="prisp_na_ubyt_stud_ZZ">#REF!</definedName>
    <definedName name="prísp_zákl_prev" localSheetId="20">#REF!</definedName>
    <definedName name="prísp_zákl_prev" localSheetId="9">#REF!</definedName>
    <definedName name="prísp_zákl_prev" localSheetId="12">#REF!</definedName>
    <definedName name="prísp_zákl_prev">#REF!</definedName>
    <definedName name="R_vvs" localSheetId="20">#REF!</definedName>
    <definedName name="R_vvs" localSheetId="9">#REF!</definedName>
    <definedName name="R_vvs" localSheetId="12">#REF!</definedName>
    <definedName name="R_vvs">#REF!</definedName>
    <definedName name="R_vvs_BD" localSheetId="20">#REF!</definedName>
    <definedName name="R_vvs_BD" localSheetId="9">#REF!</definedName>
    <definedName name="R_vvs_BD" localSheetId="12">#REF!</definedName>
    <definedName name="R_vvs_BD">#REF!</definedName>
    <definedName name="R_vvs_VaT_BD" localSheetId="20">#REF!</definedName>
    <definedName name="R_vvs_VaT_BD" localSheetId="9">#REF!</definedName>
    <definedName name="R_vvs_VaT_BD" localSheetId="12">#REF!</definedName>
    <definedName name="R_vvs_VaT_BD">#REF!</definedName>
    <definedName name="Sanet" localSheetId="20">#REF!</definedName>
    <definedName name="Sanet" localSheetId="9">#REF!</definedName>
    <definedName name="Sanet" localSheetId="12">#REF!</definedName>
    <definedName name="Sanet">#REF!</definedName>
    <definedName name="SAPBEXrevision" hidden="1">7</definedName>
    <definedName name="SAPBEXsysID" hidden="1">"BS1"</definedName>
    <definedName name="SAPBEXwbID" hidden="1">"3TG3S316PX9BHXMQEBSXSYZZO"</definedName>
    <definedName name="stavba_ucelova" localSheetId="20">#REF!</definedName>
    <definedName name="stavba_ucelova" localSheetId="7">#REF!</definedName>
    <definedName name="stavba_ucelova" localSheetId="9">#REF!</definedName>
    <definedName name="stavba_ucelova" localSheetId="12">#REF!</definedName>
    <definedName name="stavba_ucelova">#REF!</definedName>
    <definedName name="studenti_vstup" localSheetId="20">#REF!</definedName>
    <definedName name="studenti_vstup" localSheetId="9">#REF!</definedName>
    <definedName name="studenti_vstup" localSheetId="12">#REF!</definedName>
    <definedName name="studenti_vstup">#REF!</definedName>
    <definedName name="sustava" localSheetId="20">#REF!</definedName>
    <definedName name="sustava" localSheetId="9">#REF!</definedName>
    <definedName name="sustava" localSheetId="12">#REF!</definedName>
    <definedName name="sustava">#REF!</definedName>
    <definedName name="T_1" localSheetId="20">#REF!</definedName>
    <definedName name="T_1" localSheetId="9">#REF!</definedName>
    <definedName name="T_1" localSheetId="12">#REF!</definedName>
    <definedName name="T_1">#REF!</definedName>
    <definedName name="T_25_so_štip_2007" localSheetId="20">#REF!</definedName>
    <definedName name="T_25_so_štip_2007" localSheetId="9">#REF!</definedName>
    <definedName name="T_25_so_štip_2007" localSheetId="12">#REF!</definedName>
    <definedName name="T_25_so_štip_2007">#REF!</definedName>
    <definedName name="T_M" localSheetId="20">#REF!</definedName>
    <definedName name="T_M" localSheetId="9">#REF!</definedName>
    <definedName name="T_M" localSheetId="12">#REF!</definedName>
    <definedName name="T_M">#REF!</definedName>
    <definedName name="váha_absDrš" localSheetId="20">#REF!</definedName>
    <definedName name="váha_absDrš" localSheetId="9">#REF!</definedName>
    <definedName name="váha_absDrš" localSheetId="12">#REF!</definedName>
    <definedName name="váha_absDrš">#REF!</definedName>
    <definedName name="váha_DG" localSheetId="20">#REF!</definedName>
    <definedName name="váha_DG" localSheetId="9">#REF!</definedName>
    <definedName name="váha_DG" localSheetId="12">#REF!</definedName>
    <definedName name="váha_DG">#REF!</definedName>
    <definedName name="váha_poDs" localSheetId="20">#REF!</definedName>
    <definedName name="váha_poDs" localSheetId="9">#REF!</definedName>
    <definedName name="váha_poDs" localSheetId="12">#REF!</definedName>
    <definedName name="váha_poDs">#REF!</definedName>
    <definedName name="váha_Pub" localSheetId="20">#REF!</definedName>
    <definedName name="váha_Pub" localSheetId="9">#REF!</definedName>
    <definedName name="váha_Pub" localSheetId="12">#REF!</definedName>
    <definedName name="váha_Pub">#REF!</definedName>
    <definedName name="váha_ZG" localSheetId="20">#REF!</definedName>
    <definedName name="váha_ZG" localSheetId="9">#REF!</definedName>
    <definedName name="váha_ZG" localSheetId="12">#REF!</definedName>
    <definedName name="váha_ZG">#REF!</definedName>
    <definedName name="výkon_um" localSheetId="20">#REF!</definedName>
    <definedName name="výkon_um" localSheetId="9">#REF!</definedName>
    <definedName name="výkon_um" localSheetId="12">#REF!</definedName>
    <definedName name="výkon_um">#REF!</definedName>
    <definedName name="x" localSheetId="20">#REF!</definedName>
    <definedName name="x" localSheetId="9">#REF!</definedName>
    <definedName name="x" localSheetId="12">#REF!</definedName>
    <definedName name="x">#REF!</definedName>
    <definedName name="xxx" hidden="1">"3TGMUFSSIAIMK2KTNC9DELQD0"</definedName>
    <definedName name="zakl_prisp_na_prev_SD" localSheetId="20">#REF!</definedName>
    <definedName name="zakl_prisp_na_prev_SD" localSheetId="9">#REF!</definedName>
    <definedName name="zakl_prisp_na_prev_SD" localSheetId="11">#REF!</definedName>
    <definedName name="zakl_prisp_na_prev_SD" localSheetId="12">#REF!</definedName>
    <definedName name="zakl_prisp_na_prev_SD">#REF!</definedName>
    <definedName name="záloha" localSheetId="20">#REF!</definedName>
    <definedName name="záloha" localSheetId="9">#REF!</definedName>
    <definedName name="záloha" localSheetId="11">#REF!</definedName>
    <definedName name="záloha" localSheetId="12">#REF!</definedName>
    <definedName name="záloh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6" i="3" l="1"/>
  <c r="D66" i="3"/>
  <c r="F54" i="3"/>
  <c r="B54" i="3"/>
  <c r="K53" i="3"/>
  <c r="J53" i="3"/>
  <c r="D53" i="3"/>
  <c r="K52" i="3"/>
  <c r="J52" i="3"/>
  <c r="G52" i="3"/>
  <c r="D52" i="3"/>
  <c r="D51" i="3"/>
  <c r="K50" i="3"/>
  <c r="J50" i="3"/>
  <c r="G50" i="3"/>
  <c r="D50" i="3"/>
  <c r="E43" i="3"/>
  <c r="E42" i="3"/>
  <c r="E41" i="3"/>
  <c r="E40" i="3"/>
  <c r="E39" i="3"/>
  <c r="C38" i="3"/>
  <c r="E38" i="3" s="1"/>
  <c r="E37" i="3"/>
  <c r="C37" i="3"/>
  <c r="E36" i="3"/>
  <c r="E35" i="3"/>
  <c r="E34" i="3"/>
  <c r="E33" i="3"/>
  <c r="E32" i="3"/>
  <c r="C31" i="3"/>
  <c r="E31" i="3" s="1"/>
  <c r="C30" i="3"/>
  <c r="E30" i="3" s="1"/>
  <c r="E29" i="3"/>
  <c r="C28" i="3"/>
  <c r="D27" i="3"/>
  <c r="E25" i="3"/>
  <c r="E24" i="3"/>
  <c r="D23" i="3"/>
  <c r="C23" i="3"/>
  <c r="E21" i="3"/>
  <c r="E20" i="3"/>
  <c r="E19" i="3"/>
  <c r="E18" i="3"/>
  <c r="E17" i="3"/>
  <c r="E16" i="3"/>
  <c r="E15" i="3"/>
  <c r="E14" i="3"/>
  <c r="E13" i="3"/>
  <c r="E12" i="3"/>
  <c r="E11" i="3"/>
  <c r="D10" i="3"/>
  <c r="C10" i="3"/>
  <c r="E8" i="3"/>
  <c r="E7" i="3"/>
  <c r="E6" i="3"/>
  <c r="D5" i="3"/>
  <c r="C5" i="3"/>
  <c r="C27" i="3" l="1"/>
  <c r="C45" i="3" s="1"/>
  <c r="J51" i="3" s="1"/>
  <c r="J54" i="3" s="1"/>
  <c r="G54" i="3"/>
  <c r="E23" i="3"/>
  <c r="D45" i="3"/>
  <c r="K51" i="3" s="1"/>
  <c r="K54" i="3" s="1"/>
  <c r="K56" i="3" s="1"/>
  <c r="E10" i="3"/>
  <c r="E5" i="3"/>
  <c r="E28" i="3"/>
  <c r="D54" i="3"/>
  <c r="E27" i="3" l="1"/>
  <c r="E45" i="3" s="1"/>
  <c r="J56" i="3"/>
  <c r="L56" i="3"/>
  <c r="F28" i="116" l="1"/>
  <c r="C28" i="116"/>
  <c r="C27" i="116"/>
  <c r="C29" i="116" l="1"/>
  <c r="D35" i="116" s="1"/>
  <c r="D37" i="116" s="1"/>
  <c r="D40" i="116" s="1"/>
  <c r="F30" i="116"/>
  <c r="D13" i="146" l="1"/>
  <c r="D19" i="146"/>
  <c r="D18" i="146"/>
  <c r="D15" i="146"/>
  <c r="D11" i="146"/>
  <c r="E9" i="97" l="1"/>
  <c r="E108" i="162" l="1"/>
  <c r="G80" i="3" l="1"/>
  <c r="M6" i="97" l="1"/>
  <c r="E11" i="97" l="1"/>
  <c r="F11" i="97" l="1"/>
  <c r="G11" i="97" s="1"/>
  <c r="F9" i="97"/>
  <c r="G9" i="97" s="1"/>
  <c r="D25" i="109"/>
  <c r="F112" i="162"/>
  <c r="D34" i="145"/>
  <c r="F111" i="162"/>
  <c r="E112" i="162"/>
  <c r="E111" i="162"/>
  <c r="G5" i="159"/>
  <c r="D33" i="145"/>
  <c r="C33" i="145"/>
  <c r="D29" i="145"/>
  <c r="D27" i="145"/>
  <c r="D26" i="145"/>
  <c r="D25" i="145"/>
  <c r="D35" i="144"/>
  <c r="G111" i="162" l="1"/>
  <c r="E76" i="3"/>
  <c r="G112" i="162"/>
  <c r="C5" i="64" l="1"/>
  <c r="C24" i="64" s="1"/>
  <c r="C25" i="145"/>
  <c r="E25" i="145"/>
  <c r="C29" i="145"/>
  <c r="E29" i="145"/>
  <c r="E33" i="145"/>
  <c r="C34" i="145"/>
  <c r="E34" i="145" s="1"/>
  <c r="F21" i="145" s="1"/>
  <c r="H19" i="145"/>
  <c r="F19" i="145"/>
  <c r="M18" i="145"/>
  <c r="H18" i="145"/>
  <c r="C27" i="145" s="1"/>
  <c r="E27" i="145" s="1"/>
  <c r="F18" i="145"/>
  <c r="N16" i="145"/>
  <c r="M16" i="145"/>
  <c r="N15" i="145"/>
  <c r="M15" i="145"/>
  <c r="N14" i="145"/>
  <c r="M14" i="145"/>
  <c r="N13" i="145"/>
  <c r="M13" i="145"/>
  <c r="N12" i="145"/>
  <c r="M12" i="145"/>
  <c r="N11" i="145"/>
  <c r="M11" i="145"/>
  <c r="N10" i="145"/>
  <c r="M10" i="145"/>
  <c r="N9" i="145"/>
  <c r="M9" i="145"/>
  <c r="N8" i="145"/>
  <c r="M8" i="145"/>
  <c r="L7" i="145"/>
  <c r="K7" i="145"/>
  <c r="K17" i="145" s="1"/>
  <c r="L6" i="145" s="1"/>
  <c r="J7" i="145"/>
  <c r="I7" i="145"/>
  <c r="I17" i="145" s="1"/>
  <c r="J6" i="145" s="1"/>
  <c r="H7" i="145"/>
  <c r="G7" i="145"/>
  <c r="G17" i="145" s="1"/>
  <c r="H6" i="145" s="1"/>
  <c r="F7" i="145"/>
  <c r="C24" i="145" s="1"/>
  <c r="E7" i="145"/>
  <c r="E17" i="145" s="1"/>
  <c r="F6" i="145" s="1"/>
  <c r="F17" i="145" s="1"/>
  <c r="D7" i="145"/>
  <c r="C7" i="145"/>
  <c r="C17" i="145" s="1"/>
  <c r="M6" i="145"/>
  <c r="D26" i="90"/>
  <c r="D112" i="162"/>
  <c r="C112" i="162"/>
  <c r="C111" i="162"/>
  <c r="C110" i="162"/>
  <c r="E110" i="162" s="1"/>
  <c r="C109" i="162"/>
  <c r="E109" i="162" s="1"/>
  <c r="C108" i="162"/>
  <c r="D24" i="154"/>
  <c r="D23" i="154"/>
  <c r="C23" i="154"/>
  <c r="D22" i="154"/>
  <c r="C22" i="154"/>
  <c r="D21" i="154"/>
  <c r="D20" i="154"/>
  <c r="D78" i="161"/>
  <c r="D77" i="161"/>
  <c r="L17" i="145" l="1"/>
  <c r="E22" i="154"/>
  <c r="H17" i="145"/>
  <c r="C28" i="145" s="1"/>
  <c r="J17" i="145"/>
  <c r="E23" i="154"/>
  <c r="N18" i="145"/>
  <c r="C26" i="145"/>
  <c r="E26" i="145" s="1"/>
  <c r="N7" i="145"/>
  <c r="D6" i="145"/>
  <c r="M17" i="145"/>
  <c r="D32" i="145" s="1"/>
  <c r="M7" i="145"/>
  <c r="D17" i="145" l="1"/>
  <c r="N17" i="145" s="1"/>
  <c r="C31" i="145" s="1"/>
  <c r="E31" i="145" s="1"/>
  <c r="G21" i="145" s="1"/>
  <c r="N6" i="145"/>
  <c r="C32" i="145" l="1"/>
  <c r="E32" i="145" s="1"/>
  <c r="C30" i="145"/>
  <c r="E30" i="145" s="1"/>
  <c r="F21" i="109"/>
  <c r="E21" i="109"/>
  <c r="D23" i="109"/>
  <c r="C28" i="90" l="1"/>
  <c r="C27" i="90"/>
  <c r="C35" i="145"/>
  <c r="C25" i="109"/>
  <c r="C24" i="109"/>
  <c r="C23" i="109"/>
  <c r="F23" i="109" l="1"/>
  <c r="F5" i="159" l="1"/>
  <c r="C5" i="159"/>
  <c r="D5" i="159"/>
  <c r="I7" i="97" l="1"/>
  <c r="H7" i="97"/>
  <c r="H102" i="162" l="1"/>
  <c r="G102" i="162"/>
  <c r="H101" i="162"/>
  <c r="G101" i="162"/>
  <c r="H100" i="162"/>
  <c r="G100" i="162"/>
  <c r="H99" i="162"/>
  <c r="G99" i="162"/>
  <c r="H98" i="162"/>
  <c r="G98" i="162"/>
  <c r="H97" i="162"/>
  <c r="G97" i="162"/>
  <c r="H96" i="162"/>
  <c r="G96" i="162"/>
  <c r="H95" i="162"/>
  <c r="G95" i="162"/>
  <c r="H94" i="162"/>
  <c r="G94" i="162"/>
  <c r="H93" i="162"/>
  <c r="G93" i="162"/>
  <c r="H92" i="162"/>
  <c r="G92" i="162"/>
  <c r="H91" i="162"/>
  <c r="G91" i="162"/>
  <c r="F90" i="162"/>
  <c r="E90" i="162"/>
  <c r="D90" i="162"/>
  <c r="C90" i="162"/>
  <c r="H89" i="162"/>
  <c r="G89" i="162"/>
  <c r="H88" i="162"/>
  <c r="G88" i="162"/>
  <c r="H87" i="162"/>
  <c r="G87" i="162"/>
  <c r="H86" i="162"/>
  <c r="G86" i="162"/>
  <c r="H85" i="162"/>
  <c r="G85" i="162"/>
  <c r="H84" i="162"/>
  <c r="G84" i="162"/>
  <c r="H83" i="162"/>
  <c r="G83" i="162"/>
  <c r="H82" i="162"/>
  <c r="G82" i="162"/>
  <c r="F81" i="162"/>
  <c r="E81" i="162"/>
  <c r="D81" i="162"/>
  <c r="D79" i="162" s="1"/>
  <c r="C81" i="162"/>
  <c r="C79" i="162" s="1"/>
  <c r="H80" i="162"/>
  <c r="G80" i="162"/>
  <c r="H78" i="162"/>
  <c r="G78" i="162"/>
  <c r="H77" i="162"/>
  <c r="G77" i="162"/>
  <c r="H76" i="162"/>
  <c r="G76" i="162"/>
  <c r="H75" i="162"/>
  <c r="G75" i="162"/>
  <c r="H74" i="162"/>
  <c r="G74" i="162"/>
  <c r="H73" i="162"/>
  <c r="G73" i="162"/>
  <c r="H72" i="162"/>
  <c r="G72" i="162"/>
  <c r="H71" i="162"/>
  <c r="G71" i="162"/>
  <c r="H70" i="162"/>
  <c r="G70" i="162"/>
  <c r="H69" i="162"/>
  <c r="G69" i="162"/>
  <c r="F68" i="162"/>
  <c r="E68" i="162"/>
  <c r="D68" i="162"/>
  <c r="C68" i="162"/>
  <c r="H67" i="162"/>
  <c r="G67" i="162"/>
  <c r="H66" i="162"/>
  <c r="G66" i="162"/>
  <c r="H65" i="162"/>
  <c r="G65" i="162"/>
  <c r="H64" i="162"/>
  <c r="G64" i="162"/>
  <c r="H63" i="162"/>
  <c r="G63" i="162"/>
  <c r="F62" i="162"/>
  <c r="F60" i="162" s="1"/>
  <c r="E62" i="162"/>
  <c r="D62" i="162"/>
  <c r="D60" i="162" s="1"/>
  <c r="C62" i="162"/>
  <c r="H61" i="162"/>
  <c r="G61" i="162"/>
  <c r="C60" i="162"/>
  <c r="H59" i="162"/>
  <c r="G59" i="162"/>
  <c r="H58" i="162"/>
  <c r="G58" i="162"/>
  <c r="H57" i="162"/>
  <c r="G57" i="162"/>
  <c r="H56" i="162"/>
  <c r="G56" i="162"/>
  <c r="H55" i="162"/>
  <c r="G55" i="162"/>
  <c r="H54" i="162"/>
  <c r="G54" i="162"/>
  <c r="H53" i="162"/>
  <c r="G53" i="162"/>
  <c r="H52" i="162"/>
  <c r="G52" i="162"/>
  <c r="H51" i="162"/>
  <c r="G51" i="162"/>
  <c r="H50" i="162"/>
  <c r="G50" i="162"/>
  <c r="H49" i="162"/>
  <c r="G49" i="162"/>
  <c r="H48" i="162"/>
  <c r="G48" i="162"/>
  <c r="H47" i="162"/>
  <c r="G47" i="162"/>
  <c r="H46" i="162"/>
  <c r="G46" i="162"/>
  <c r="H45" i="162"/>
  <c r="G45" i="162"/>
  <c r="F44" i="162"/>
  <c r="E44" i="162"/>
  <c r="D44" i="162"/>
  <c r="C44" i="162"/>
  <c r="H43" i="162"/>
  <c r="G43" i="162"/>
  <c r="H42" i="162"/>
  <c r="G42" i="162"/>
  <c r="H41" i="162"/>
  <c r="G41" i="162"/>
  <c r="F40" i="162"/>
  <c r="E40" i="162"/>
  <c r="D40" i="162"/>
  <c r="C40" i="162"/>
  <c r="H39" i="162"/>
  <c r="G39" i="162"/>
  <c r="H38" i="162"/>
  <c r="G38" i="162"/>
  <c r="H37" i="162"/>
  <c r="G37" i="162"/>
  <c r="H36" i="162"/>
  <c r="G36" i="162"/>
  <c r="H35" i="162"/>
  <c r="G35" i="162"/>
  <c r="H34" i="162"/>
  <c r="G34" i="162"/>
  <c r="H33" i="162"/>
  <c r="G33" i="162"/>
  <c r="F32" i="162"/>
  <c r="H32" i="162" s="1"/>
  <c r="E32" i="162"/>
  <c r="D32" i="162"/>
  <c r="C32" i="162"/>
  <c r="H31" i="162"/>
  <c r="G31" i="162"/>
  <c r="H30" i="162"/>
  <c r="G30" i="162"/>
  <c r="H29" i="162"/>
  <c r="G29" i="162"/>
  <c r="H28" i="162"/>
  <c r="G28" i="162"/>
  <c r="F27" i="162"/>
  <c r="E27" i="162"/>
  <c r="D27" i="162"/>
  <c r="C27" i="162"/>
  <c r="H25" i="162"/>
  <c r="G25" i="162"/>
  <c r="H24" i="162"/>
  <c r="G24" i="162"/>
  <c r="H23" i="162"/>
  <c r="G23" i="162"/>
  <c r="H22" i="162"/>
  <c r="G22" i="162"/>
  <c r="H21" i="162"/>
  <c r="G21" i="162"/>
  <c r="H20" i="162"/>
  <c r="G20" i="162"/>
  <c r="F19" i="162"/>
  <c r="E19" i="162"/>
  <c r="D19" i="162"/>
  <c r="C19" i="162"/>
  <c r="H18" i="162"/>
  <c r="G18" i="162"/>
  <c r="H17" i="162"/>
  <c r="G17" i="162"/>
  <c r="H16" i="162"/>
  <c r="G16" i="162"/>
  <c r="H15" i="162"/>
  <c r="G15" i="162"/>
  <c r="H14" i="162"/>
  <c r="G14" i="162"/>
  <c r="H13" i="162"/>
  <c r="G13" i="162"/>
  <c r="H12" i="162"/>
  <c r="G12" i="162"/>
  <c r="H11" i="162"/>
  <c r="G11" i="162"/>
  <c r="H10" i="162"/>
  <c r="G10" i="162"/>
  <c r="H9" i="162"/>
  <c r="G9" i="162"/>
  <c r="H8" i="162"/>
  <c r="G8" i="162"/>
  <c r="H7" i="162"/>
  <c r="G7" i="162"/>
  <c r="A7" i="162"/>
  <c r="A8" i="162" s="1"/>
  <c r="A9" i="162" s="1"/>
  <c r="A10" i="162" s="1"/>
  <c r="A11" i="162" s="1"/>
  <c r="A12" i="162" s="1"/>
  <c r="A13" i="162" s="1"/>
  <c r="A14" i="162" s="1"/>
  <c r="A15" i="162" s="1"/>
  <c r="A16" i="162" s="1"/>
  <c r="A17" i="162" s="1"/>
  <c r="A18" i="162" s="1"/>
  <c r="A19" i="162" s="1"/>
  <c r="A20" i="162" s="1"/>
  <c r="A21" i="162" s="1"/>
  <c r="A22" i="162" s="1"/>
  <c r="A23" i="162" s="1"/>
  <c r="A24" i="162" s="1"/>
  <c r="A25" i="162" s="1"/>
  <c r="A26" i="162" s="1"/>
  <c r="A27" i="162" s="1"/>
  <c r="A28" i="162" s="1"/>
  <c r="A29" i="162" s="1"/>
  <c r="A30" i="162" s="1"/>
  <c r="A31" i="162" s="1"/>
  <c r="A32" i="162" s="1"/>
  <c r="A33" i="162" s="1"/>
  <c r="A34" i="162" s="1"/>
  <c r="A35" i="162" s="1"/>
  <c r="A36" i="162" s="1"/>
  <c r="A37" i="162" s="1"/>
  <c r="A38" i="162" s="1"/>
  <c r="A39" i="162" s="1"/>
  <c r="A40" i="162" s="1"/>
  <c r="A41" i="162" s="1"/>
  <c r="A42" i="162" s="1"/>
  <c r="A43" i="162" s="1"/>
  <c r="A44" i="162" s="1"/>
  <c r="A45" i="162" s="1"/>
  <c r="A46" i="162" s="1"/>
  <c r="A47" i="162" s="1"/>
  <c r="A48" i="162" s="1"/>
  <c r="A49" i="162" s="1"/>
  <c r="A50" i="162" s="1"/>
  <c r="A51" i="162" s="1"/>
  <c r="A52" i="162" s="1"/>
  <c r="A53" i="162" s="1"/>
  <c r="A54" i="162" s="1"/>
  <c r="A55" i="162" s="1"/>
  <c r="A56" i="162" s="1"/>
  <c r="A57" i="162" s="1"/>
  <c r="A58" i="162" s="1"/>
  <c r="A59" i="162" s="1"/>
  <c r="A60" i="162" s="1"/>
  <c r="A61" i="162" s="1"/>
  <c r="A62" i="162" s="1"/>
  <c r="A63" i="162" s="1"/>
  <c r="A64" i="162" s="1"/>
  <c r="A65" i="162" s="1"/>
  <c r="A66" i="162" s="1"/>
  <c r="A67" i="162" s="1"/>
  <c r="A68" i="162" s="1"/>
  <c r="A69" i="162" s="1"/>
  <c r="A70" i="162" s="1"/>
  <c r="A71" i="162" s="1"/>
  <c r="A72" i="162" s="1"/>
  <c r="A73" i="162" s="1"/>
  <c r="A74" i="162" s="1"/>
  <c r="A75" i="162" s="1"/>
  <c r="A76" i="162" s="1"/>
  <c r="A77" i="162" s="1"/>
  <c r="A78" i="162" s="1"/>
  <c r="A79" i="162" s="1"/>
  <c r="A80" i="162" s="1"/>
  <c r="A81" i="162" s="1"/>
  <c r="A82" i="162" s="1"/>
  <c r="A83" i="162" s="1"/>
  <c r="A84" i="162" s="1"/>
  <c r="A85" i="162" s="1"/>
  <c r="A86" i="162" s="1"/>
  <c r="A88" i="162" s="1"/>
  <c r="A89" i="162" s="1"/>
  <c r="A90" i="162" s="1"/>
  <c r="A91" i="162" s="1"/>
  <c r="A92" i="162" s="1"/>
  <c r="A94" i="162" s="1"/>
  <c r="A95" i="162" s="1"/>
  <c r="A96" i="162" s="1"/>
  <c r="A97" i="162" s="1"/>
  <c r="A98" i="162" s="1"/>
  <c r="A99" i="162" s="1"/>
  <c r="A100" i="162" s="1"/>
  <c r="A101" i="162" s="1"/>
  <c r="A102" i="162" s="1"/>
  <c r="A103" i="162" s="1"/>
  <c r="F6" i="162"/>
  <c r="H6" i="162" s="1"/>
  <c r="E6" i="162"/>
  <c r="D6" i="162"/>
  <c r="C6" i="162"/>
  <c r="G19" i="162" l="1"/>
  <c r="G40" i="162"/>
  <c r="G6" i="162"/>
  <c r="H81" i="162"/>
  <c r="G62" i="162"/>
  <c r="E60" i="162"/>
  <c r="E79" i="162"/>
  <c r="G79" i="162" s="1"/>
  <c r="F79" i="162"/>
  <c r="H79" i="162" s="1"/>
  <c r="G68" i="162"/>
  <c r="H68" i="162"/>
  <c r="H60" i="162"/>
  <c r="H62" i="162"/>
  <c r="G44" i="162"/>
  <c r="H44" i="162"/>
  <c r="H40" i="162"/>
  <c r="G32" i="162"/>
  <c r="G27" i="162"/>
  <c r="H27" i="162"/>
  <c r="H90" i="162"/>
  <c r="G90" i="162"/>
  <c r="D103" i="162"/>
  <c r="C103" i="162"/>
  <c r="G81" i="162"/>
  <c r="H19" i="162"/>
  <c r="H70" i="161"/>
  <c r="G70" i="161"/>
  <c r="H69" i="161"/>
  <c r="G69" i="161"/>
  <c r="H68" i="161"/>
  <c r="G68" i="161"/>
  <c r="H67" i="161"/>
  <c r="G67" i="161"/>
  <c r="H66" i="161"/>
  <c r="G66" i="161"/>
  <c r="H65" i="161"/>
  <c r="G65" i="161"/>
  <c r="H64" i="161"/>
  <c r="G64" i="161"/>
  <c r="H63" i="161"/>
  <c r="G63" i="161"/>
  <c r="H62" i="161"/>
  <c r="G62" i="161"/>
  <c r="H61" i="161"/>
  <c r="G61" i="161"/>
  <c r="G60" i="161"/>
  <c r="G59" i="161"/>
  <c r="G58" i="161"/>
  <c r="G57" i="161"/>
  <c r="G56" i="161"/>
  <c r="F55" i="161"/>
  <c r="E55" i="161"/>
  <c r="D55" i="161"/>
  <c r="C55" i="161"/>
  <c r="G55" i="161" s="1"/>
  <c r="H54" i="161"/>
  <c r="G54" i="161"/>
  <c r="H53" i="161"/>
  <c r="G53" i="161"/>
  <c r="H52" i="161"/>
  <c r="G52" i="161"/>
  <c r="H51" i="161"/>
  <c r="G51" i="161"/>
  <c r="H50" i="161"/>
  <c r="G50" i="161"/>
  <c r="H49" i="161"/>
  <c r="G49" i="161"/>
  <c r="H48" i="161"/>
  <c r="G48" i="161"/>
  <c r="H47" i="161"/>
  <c r="G47" i="161"/>
  <c r="H46" i="161"/>
  <c r="G46" i="161"/>
  <c r="H45" i="161"/>
  <c r="G45" i="161"/>
  <c r="H44" i="161"/>
  <c r="G44" i="161"/>
  <c r="H43" i="161"/>
  <c r="G43" i="161"/>
  <c r="H42" i="161"/>
  <c r="G42" i="161"/>
  <c r="H41" i="161"/>
  <c r="G41" i="161"/>
  <c r="H40" i="161"/>
  <c r="G40" i="161"/>
  <c r="F39" i="161"/>
  <c r="E39" i="161"/>
  <c r="D39" i="161"/>
  <c r="C39" i="161"/>
  <c r="H38" i="161"/>
  <c r="G38" i="161"/>
  <c r="H37" i="161"/>
  <c r="G37" i="161"/>
  <c r="H36" i="161"/>
  <c r="G36" i="161"/>
  <c r="H35" i="161"/>
  <c r="G35" i="161"/>
  <c r="H34" i="161"/>
  <c r="G34" i="161"/>
  <c r="H33" i="161"/>
  <c r="G33" i="161"/>
  <c r="H32" i="161"/>
  <c r="G32" i="161"/>
  <c r="F31" i="161"/>
  <c r="E31" i="161"/>
  <c r="C79" i="161" s="1"/>
  <c r="D31" i="161"/>
  <c r="C31" i="161"/>
  <c r="H30" i="161"/>
  <c r="G30" i="161"/>
  <c r="H29" i="161"/>
  <c r="G29" i="161"/>
  <c r="H28" i="161"/>
  <c r="G28" i="161"/>
  <c r="H27" i="161"/>
  <c r="G27" i="161"/>
  <c r="H26" i="161"/>
  <c r="G26" i="161"/>
  <c r="F25" i="161"/>
  <c r="E25" i="161"/>
  <c r="C78" i="161" s="1"/>
  <c r="E78" i="161" s="1"/>
  <c r="D25" i="161"/>
  <c r="C25" i="161"/>
  <c r="C77" i="161" s="1"/>
  <c r="E77" i="161" s="1"/>
  <c r="H24" i="161"/>
  <c r="G24" i="161"/>
  <c r="H23" i="161"/>
  <c r="G23" i="161"/>
  <c r="H22" i="161"/>
  <c r="G22" i="161"/>
  <c r="F21" i="161"/>
  <c r="E21" i="161"/>
  <c r="D21" i="161"/>
  <c r="C21" i="161"/>
  <c r="H20" i="161"/>
  <c r="G20" i="161"/>
  <c r="H19" i="161"/>
  <c r="G19" i="161"/>
  <c r="H18" i="161"/>
  <c r="G18" i="161"/>
  <c r="H17" i="161"/>
  <c r="G17" i="161"/>
  <c r="H16" i="161"/>
  <c r="G16" i="161"/>
  <c r="H15" i="161"/>
  <c r="G15" i="161"/>
  <c r="H14" i="161"/>
  <c r="G14" i="161"/>
  <c r="H13" i="161"/>
  <c r="G13" i="161"/>
  <c r="H12" i="161"/>
  <c r="G12" i="161"/>
  <c r="F11" i="161"/>
  <c r="E11" i="161"/>
  <c r="D11" i="161"/>
  <c r="C11" i="161"/>
  <c r="H10" i="161"/>
  <c r="G10" i="161"/>
  <c r="H9" i="161"/>
  <c r="G9" i="161"/>
  <c r="H8" i="161"/>
  <c r="G8" i="161"/>
  <c r="H7" i="161"/>
  <c r="G7" i="161"/>
  <c r="A7" i="161"/>
  <c r="A8" i="161" s="1"/>
  <c r="A9" i="161" s="1"/>
  <c r="A10" i="161" s="1"/>
  <c r="A11" i="161" s="1"/>
  <c r="A12" i="161" s="1"/>
  <c r="A13" i="161" s="1"/>
  <c r="A14" i="161" s="1"/>
  <c r="A15" i="161" s="1"/>
  <c r="A16" i="161" s="1"/>
  <c r="A17" i="161" s="1"/>
  <c r="A18" i="161" s="1"/>
  <c r="A19" i="161" s="1"/>
  <c r="A20" i="161" s="1"/>
  <c r="A21" i="161" s="1"/>
  <c r="A22" i="161" s="1"/>
  <c r="A23" i="161" s="1"/>
  <c r="A24" i="161" s="1"/>
  <c r="A25" i="161" s="1"/>
  <c r="A26" i="161" s="1"/>
  <c r="A27" i="161" s="1"/>
  <c r="A28" i="161" s="1"/>
  <c r="A29" i="161" s="1"/>
  <c r="A30" i="161" s="1"/>
  <c r="A31" i="161" s="1"/>
  <c r="A32" i="161" s="1"/>
  <c r="A33" i="161" s="1"/>
  <c r="A34" i="161" s="1"/>
  <c r="A35" i="161" s="1"/>
  <c r="A36" i="161" s="1"/>
  <c r="A37" i="161" s="1"/>
  <c r="A38" i="161" s="1"/>
  <c r="A39" i="161" s="1"/>
  <c r="A40" i="161" s="1"/>
  <c r="A41" i="161" s="1"/>
  <c r="A42" i="161" s="1"/>
  <c r="A43" i="161" s="1"/>
  <c r="A44" i="161" s="1"/>
  <c r="A45" i="161" s="1"/>
  <c r="A46" i="161" s="1"/>
  <c r="A47" i="161" s="1"/>
  <c r="A48" i="161" s="1"/>
  <c r="A49" i="161" s="1"/>
  <c r="A50" i="161" s="1"/>
  <c r="A51" i="161" s="1"/>
  <c r="A52" i="161" s="1"/>
  <c r="A53" i="161" s="1"/>
  <c r="A54" i="161" s="1"/>
  <c r="A55" i="161" s="1"/>
  <c r="A56" i="161" s="1"/>
  <c r="A57" i="161" s="1"/>
  <c r="A58" i="161" s="1"/>
  <c r="A59" i="161" s="1"/>
  <c r="A60" i="161" s="1"/>
  <c r="A61" i="161" s="1"/>
  <c r="A62" i="161" s="1"/>
  <c r="A63" i="161" s="1"/>
  <c r="A64" i="161" s="1"/>
  <c r="A65" i="161" s="1"/>
  <c r="A66" i="161" s="1"/>
  <c r="A67" i="161" s="1"/>
  <c r="A68" i="161" s="1"/>
  <c r="A69" i="161" s="1"/>
  <c r="A70" i="161" s="1"/>
  <c r="A71" i="161" s="1"/>
  <c r="F6" i="161"/>
  <c r="E6" i="161"/>
  <c r="D6" i="161"/>
  <c r="C6" i="161"/>
  <c r="G11" i="161" l="1"/>
  <c r="G39" i="161"/>
  <c r="G31" i="161"/>
  <c r="F103" i="162"/>
  <c r="H103" i="162" s="1"/>
  <c r="G60" i="162"/>
  <c r="E103" i="162"/>
  <c r="F105" i="162" s="1"/>
  <c r="H55" i="161"/>
  <c r="H39" i="161"/>
  <c r="H31" i="161"/>
  <c r="G25" i="161"/>
  <c r="H25" i="161"/>
  <c r="G21" i="161"/>
  <c r="E71" i="161"/>
  <c r="F71" i="161"/>
  <c r="C71" i="161"/>
  <c r="H21" i="161"/>
  <c r="H11" i="161"/>
  <c r="D71" i="161"/>
  <c r="D104" i="162"/>
  <c r="G6" i="161"/>
  <c r="H6" i="161"/>
  <c r="F104" i="162" l="1"/>
  <c r="G103" i="162"/>
  <c r="G71" i="161"/>
  <c r="F72" i="161"/>
  <c r="D72" i="161"/>
  <c r="H71" i="161"/>
  <c r="D20" i="146"/>
  <c r="C20" i="146"/>
  <c r="H28" i="160" l="1"/>
  <c r="H26" i="160" s="1"/>
  <c r="G27" i="160"/>
  <c r="G26" i="160"/>
  <c r="F26" i="160"/>
  <c r="E26" i="160"/>
  <c r="D26" i="160"/>
  <c r="C26" i="160"/>
  <c r="H25" i="160"/>
  <c r="H23" i="160" s="1"/>
  <c r="G23" i="160"/>
  <c r="F23" i="160"/>
  <c r="E23" i="160"/>
  <c r="D23" i="160"/>
  <c r="C23" i="160"/>
  <c r="H22" i="160"/>
  <c r="H20" i="160" s="1"/>
  <c r="G21" i="160"/>
  <c r="G20" i="160" s="1"/>
  <c r="F20" i="160"/>
  <c r="E20" i="160"/>
  <c r="D20" i="160"/>
  <c r="C20" i="160"/>
  <c r="H17" i="160"/>
  <c r="G16" i="160"/>
  <c r="F15" i="160"/>
  <c r="E15" i="160"/>
  <c r="D15" i="160"/>
  <c r="C15" i="160"/>
  <c r="H14" i="160"/>
  <c r="G13" i="160"/>
  <c r="F12" i="160"/>
  <c r="E12" i="160"/>
  <c r="D12" i="160"/>
  <c r="C12" i="160"/>
  <c r="H11" i="160"/>
  <c r="G10" i="160"/>
  <c r="F9" i="160"/>
  <c r="E9" i="160"/>
  <c r="D9" i="160"/>
  <c r="C9" i="160"/>
  <c r="H8" i="160"/>
  <c r="A8" i="160"/>
  <c r="A9" i="160" s="1"/>
  <c r="A10" i="160" s="1"/>
  <c r="A11" i="160" s="1"/>
  <c r="G7" i="160"/>
  <c r="F6" i="160"/>
  <c r="E6" i="160"/>
  <c r="D6" i="160"/>
  <c r="C6" i="160"/>
  <c r="F18" i="160" l="1"/>
  <c r="H12" i="160"/>
  <c r="D19" i="160"/>
  <c r="F19" i="160"/>
  <c r="F35" i="160" s="1"/>
  <c r="G9" i="160"/>
  <c r="E19" i="160"/>
  <c r="E18" i="160"/>
  <c r="E35" i="160" s="1"/>
  <c r="C19" i="160"/>
  <c r="G19" i="160" s="1"/>
  <c r="C18" i="160"/>
  <c r="D18" i="160"/>
  <c r="H9" i="160"/>
  <c r="G12" i="160"/>
  <c r="G6" i="160"/>
  <c r="H6" i="160"/>
  <c r="G15" i="160"/>
  <c r="H15" i="160"/>
  <c r="G18" i="160" l="1"/>
  <c r="C35" i="160"/>
  <c r="G35" i="160"/>
  <c r="D35" i="160"/>
  <c r="H19" i="160"/>
  <c r="D28" i="90"/>
  <c r="E28" i="90" s="1"/>
  <c r="F36" i="160"/>
  <c r="D36" i="160"/>
  <c r="H37" i="160" s="1"/>
  <c r="H18" i="160"/>
  <c r="I16" i="91"/>
  <c r="D10" i="91"/>
  <c r="E10" i="91"/>
  <c r="F10" i="91"/>
  <c r="F23" i="91" s="1"/>
  <c r="G10" i="91"/>
  <c r="G23" i="91" s="1"/>
  <c r="H10" i="91"/>
  <c r="I11" i="91"/>
  <c r="I12" i="91"/>
  <c r="I13" i="91"/>
  <c r="I14" i="91"/>
  <c r="I15" i="91"/>
  <c r="C10" i="91"/>
  <c r="C23" i="91" s="1"/>
  <c r="D22" i="144"/>
  <c r="E22" i="144"/>
  <c r="F22" i="144"/>
  <c r="C22" i="144"/>
  <c r="I22" i="91"/>
  <c r="D23" i="91"/>
  <c r="E23" i="91"/>
  <c r="H23" i="91"/>
  <c r="D5" i="154"/>
  <c r="C21" i="154" s="1"/>
  <c r="E21" i="154" s="1"/>
  <c r="C5" i="154"/>
  <c r="C20" i="154" s="1"/>
  <c r="E20" i="154" s="1"/>
  <c r="E6" i="159"/>
  <c r="D7" i="159"/>
  <c r="C7" i="159"/>
  <c r="E5" i="159"/>
  <c r="F109" i="162" s="1"/>
  <c r="G109" i="162" s="1"/>
  <c r="D9" i="157"/>
  <c r="F6" i="157" s="1"/>
  <c r="F9" i="157" s="1"/>
  <c r="D19" i="144"/>
  <c r="E19" i="144"/>
  <c r="F19" i="144"/>
  <c r="D16" i="144"/>
  <c r="E16" i="144"/>
  <c r="F16" i="144"/>
  <c r="D13" i="144"/>
  <c r="E13" i="144"/>
  <c r="F13" i="144"/>
  <c r="D10" i="144"/>
  <c r="E10" i="144"/>
  <c r="E7" i="144"/>
  <c r="F10" i="144"/>
  <c r="D7" i="144"/>
  <c r="F7" i="144"/>
  <c r="E6" i="23"/>
  <c r="E14" i="23"/>
  <c r="E16" i="23"/>
  <c r="E17" i="23"/>
  <c r="E18" i="23"/>
  <c r="E8" i="23"/>
  <c r="E9" i="23"/>
  <c r="E10" i="23"/>
  <c r="E11" i="23"/>
  <c r="E12" i="23"/>
  <c r="D7" i="23"/>
  <c r="C7" i="23"/>
  <c r="C7" i="144"/>
  <c r="C10" i="144"/>
  <c r="C16" i="144"/>
  <c r="C19" i="144"/>
  <c r="C13" i="144"/>
  <c r="C9" i="157"/>
  <c r="E6" i="157" s="1"/>
  <c r="E9" i="157" s="1"/>
  <c r="D17" i="154"/>
  <c r="C17" i="154"/>
  <c r="J29" i="155"/>
  <c r="F29" i="155"/>
  <c r="J28" i="155"/>
  <c r="F28" i="155"/>
  <c r="K28" i="155" s="1"/>
  <c r="F27" i="155"/>
  <c r="F22" i="155" s="1"/>
  <c r="J26" i="155"/>
  <c r="F26" i="155"/>
  <c r="K26" i="155" s="1"/>
  <c r="J25" i="155"/>
  <c r="F25" i="155"/>
  <c r="K25" i="155" s="1"/>
  <c r="J24" i="155"/>
  <c r="F24" i="155"/>
  <c r="K24" i="155" s="1"/>
  <c r="J23" i="155"/>
  <c r="F23" i="155"/>
  <c r="K23" i="155" s="1"/>
  <c r="I22" i="155"/>
  <c r="H22" i="155"/>
  <c r="G22" i="155"/>
  <c r="E22" i="155"/>
  <c r="D22" i="155"/>
  <c r="C22" i="155"/>
  <c r="J21" i="155"/>
  <c r="F21" i="155"/>
  <c r="K21" i="155" s="1"/>
  <c r="J20" i="155"/>
  <c r="F20" i="155"/>
  <c r="J19" i="155"/>
  <c r="F19" i="155"/>
  <c r="J18" i="155"/>
  <c r="F18" i="155"/>
  <c r="J17" i="155"/>
  <c r="F17" i="155"/>
  <c r="I16" i="155"/>
  <c r="H16" i="155"/>
  <c r="G16" i="155"/>
  <c r="E16" i="155"/>
  <c r="D16" i="155"/>
  <c r="C16" i="155"/>
  <c r="J15" i="155"/>
  <c r="F15" i="155"/>
  <c r="J13" i="155"/>
  <c r="F13" i="155"/>
  <c r="J12" i="155"/>
  <c r="F12" i="155"/>
  <c r="J11" i="155"/>
  <c r="F11" i="155"/>
  <c r="J10" i="155"/>
  <c r="F10" i="155"/>
  <c r="J9" i="155"/>
  <c r="F9" i="155"/>
  <c r="J8" i="155"/>
  <c r="F8" i="155"/>
  <c r="I7" i="155"/>
  <c r="H7" i="155"/>
  <c r="G7" i="155"/>
  <c r="G30" i="155"/>
  <c r="E7" i="155"/>
  <c r="D7" i="155"/>
  <c r="C7" i="155"/>
  <c r="F23" i="76"/>
  <c r="K23" i="76" s="1"/>
  <c r="D10" i="154"/>
  <c r="C10" i="154"/>
  <c r="C12" i="146"/>
  <c r="D10" i="146" s="1"/>
  <c r="D21" i="146"/>
  <c r="F43" i="133"/>
  <c r="F42" i="133"/>
  <c r="C17" i="146"/>
  <c r="C21" i="146"/>
  <c r="D17" i="146"/>
  <c r="D6" i="146"/>
  <c r="C6" i="146"/>
  <c r="A6" i="146"/>
  <c r="A7" i="146" s="1"/>
  <c r="A8" i="146" s="1"/>
  <c r="A9" i="146" s="1"/>
  <c r="A10" i="146" s="1"/>
  <c r="A11" i="146" s="1"/>
  <c r="A12" i="146" s="1"/>
  <c r="A13" i="146" s="1"/>
  <c r="A15" i="146" s="1"/>
  <c r="A16" i="146" s="1"/>
  <c r="A17" i="146" s="1"/>
  <c r="A18" i="146" s="1"/>
  <c r="A19" i="146" s="1"/>
  <c r="A20" i="146" s="1"/>
  <c r="A21" i="146" s="1"/>
  <c r="F40" i="134"/>
  <c r="I21" i="91"/>
  <c r="I20" i="91"/>
  <c r="I19" i="91"/>
  <c r="I18" i="91"/>
  <c r="I17" i="91"/>
  <c r="I9" i="91"/>
  <c r="I8" i="91"/>
  <c r="I6" i="91"/>
  <c r="G6" i="97"/>
  <c r="J23" i="76"/>
  <c r="J24" i="76"/>
  <c r="J25" i="76"/>
  <c r="J26" i="76"/>
  <c r="F24" i="76"/>
  <c r="K24" i="76" s="1"/>
  <c r="F25" i="76"/>
  <c r="K25" i="76" s="1"/>
  <c r="F26" i="76"/>
  <c r="L26" i="155" s="1"/>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E6" i="61" s="1"/>
  <c r="D6" i="61"/>
  <c r="A7" i="61"/>
  <c r="A8" i="61" s="1"/>
  <c r="A9" i="61" s="1"/>
  <c r="A10" i="61" s="1"/>
  <c r="E7" i="61"/>
  <c r="E8" i="61"/>
  <c r="E10" i="61"/>
  <c r="E12" i="61"/>
  <c r="E13" i="61"/>
  <c r="C15" i="61"/>
  <c r="E15" i="61" s="1"/>
  <c r="D15" i="6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s="1"/>
  <c r="A11" i="116" s="1"/>
  <c r="A12" i="116" s="1"/>
  <c r="A13" i="116" s="1"/>
  <c r="A14" i="116" s="1"/>
  <c r="A15" i="116" s="1"/>
  <c r="A16" i="116" s="1"/>
  <c r="A17" i="116" s="1"/>
  <c r="A18" i="116" s="1"/>
  <c r="C13" i="116"/>
  <c r="C17" i="116" s="1"/>
  <c r="D13" i="116"/>
  <c r="D14" i="116"/>
  <c r="A7" i="109"/>
  <c r="A8" i="109" s="1"/>
  <c r="A9" i="109" s="1"/>
  <c r="A10" i="109" s="1"/>
  <c r="E9" i="109"/>
  <c r="D24" i="109" s="1"/>
  <c r="F24" i="109" s="1"/>
  <c r="E12" i="109"/>
  <c r="C7" i="76"/>
  <c r="D7" i="76"/>
  <c r="E7" i="76"/>
  <c r="G7" i="76"/>
  <c r="J7" i="76" s="1"/>
  <c r="G16" i="76"/>
  <c r="G30" i="76" s="1"/>
  <c r="H7" i="76"/>
  <c r="I7" i="76"/>
  <c r="F8" i="76"/>
  <c r="J8" i="76"/>
  <c r="F9" i="76"/>
  <c r="J9" i="76"/>
  <c r="F10" i="76"/>
  <c r="J10" i="76"/>
  <c r="K10" i="76" s="1"/>
  <c r="F11" i="76"/>
  <c r="J11" i="76"/>
  <c r="F12" i="76"/>
  <c r="J12" i="76"/>
  <c r="F13" i="76"/>
  <c r="K13" i="76" s="1"/>
  <c r="J13" i="76"/>
  <c r="F15" i="76"/>
  <c r="J15" i="76"/>
  <c r="C16" i="76"/>
  <c r="E16" i="76"/>
  <c r="D16" i="76"/>
  <c r="H16" i="76"/>
  <c r="I16" i="76"/>
  <c r="I30" i="76" s="1"/>
  <c r="F17" i="76"/>
  <c r="J17" i="76"/>
  <c r="K17" i="76" s="1"/>
  <c r="F18" i="76"/>
  <c r="J18" i="76"/>
  <c r="F19" i="76"/>
  <c r="J19" i="76"/>
  <c r="K19" i="76" s="1"/>
  <c r="F20" i="76"/>
  <c r="J20" i="76"/>
  <c r="F21" i="76"/>
  <c r="J21" i="76"/>
  <c r="C22" i="76"/>
  <c r="D22" i="76"/>
  <c r="E22" i="76"/>
  <c r="G22" i="76"/>
  <c r="H22" i="76"/>
  <c r="I22" i="76"/>
  <c r="F27" i="76"/>
  <c r="F22" i="76"/>
  <c r="K22" i="76" s="1"/>
  <c r="F28" i="76"/>
  <c r="L28" i="155" s="1"/>
  <c r="J28" i="76"/>
  <c r="F29" i="76"/>
  <c r="J29" i="76"/>
  <c r="C5" i="23"/>
  <c r="D5" i="23"/>
  <c r="E5" i="23" s="1"/>
  <c r="A6" i="23"/>
  <c r="A7" i="23" s="1"/>
  <c r="A8" i="23" s="1"/>
  <c r="A9" i="23" s="1"/>
  <c r="A10" i="23" s="1"/>
  <c r="A11" i="23" s="1"/>
  <c r="A12" i="23" s="1"/>
  <c r="A13" i="23" s="1"/>
  <c r="A14" i="23" s="1"/>
  <c r="A15" i="23" s="1"/>
  <c r="A16" i="23" s="1"/>
  <c r="A17" i="23" s="1"/>
  <c r="A18" i="23" s="1"/>
  <c r="A19" i="23" s="1"/>
  <c r="C13" i="23"/>
  <c r="D13" i="23"/>
  <c r="C15" i="23"/>
  <c r="E15" i="23" s="1"/>
  <c r="D15" i="23"/>
  <c r="J7" i="155"/>
  <c r="L24" i="155"/>
  <c r="F7" i="76"/>
  <c r="C18" i="61"/>
  <c r="D30" i="155"/>
  <c r="K12" i="76"/>
  <c r="C30" i="76"/>
  <c r="E30" i="76"/>
  <c r="K26" i="76"/>
  <c r="K28" i="76"/>
  <c r="F7" i="155"/>
  <c r="K15" i="155"/>
  <c r="J22" i="76"/>
  <c r="D30" i="76" l="1"/>
  <c r="J22" i="155"/>
  <c r="E13" i="23"/>
  <c r="L25" i="155"/>
  <c r="K9" i="76"/>
  <c r="K29" i="155"/>
  <c r="H35" i="160"/>
  <c r="K22" i="155"/>
  <c r="L22" i="155"/>
  <c r="L7" i="155"/>
  <c r="K20" i="76"/>
  <c r="F16" i="76"/>
  <c r="D18" i="61"/>
  <c r="D41" i="133"/>
  <c r="D44" i="133" s="1"/>
  <c r="L23" i="155"/>
  <c r="L18" i="155"/>
  <c r="E7" i="23"/>
  <c r="I10" i="91"/>
  <c r="L8" i="155"/>
  <c r="L12" i="155"/>
  <c r="K17" i="155"/>
  <c r="L15" i="155"/>
  <c r="D79" i="161"/>
  <c r="E79" i="161" s="1"/>
  <c r="C24" i="154"/>
  <c r="E24" i="154" s="1"/>
  <c r="L17" i="155"/>
  <c r="L21" i="155"/>
  <c r="L9" i="155"/>
  <c r="L11" i="155"/>
  <c r="L13" i="155"/>
  <c r="F16" i="155"/>
  <c r="K16" i="155" s="1"/>
  <c r="C26" i="90"/>
  <c r="E26" i="90" s="1"/>
  <c r="D24" i="145"/>
  <c r="E24" i="145" s="1"/>
  <c r="D18" i="116"/>
  <c r="D17" i="116"/>
  <c r="K20" i="155"/>
  <c r="L20" i="155"/>
  <c r="K18" i="155"/>
  <c r="K19" i="155"/>
  <c r="L19" i="155"/>
  <c r="J16" i="155"/>
  <c r="J30" i="155" s="1"/>
  <c r="H30" i="155"/>
  <c r="K10" i="155"/>
  <c r="L10" i="155"/>
  <c r="E30" i="155"/>
  <c r="K9" i="155"/>
  <c r="K7" i="155"/>
  <c r="K11" i="155"/>
  <c r="I30" i="155"/>
  <c r="K12" i="155"/>
  <c r="K8" i="155"/>
  <c r="K13" i="155"/>
  <c r="F30" i="155"/>
  <c r="C30" i="155"/>
  <c r="K29" i="76"/>
  <c r="K21" i="76"/>
  <c r="J16" i="76"/>
  <c r="J30" i="76" s="1"/>
  <c r="F108" i="162" s="1"/>
  <c r="G108" i="162" s="1"/>
  <c r="H30" i="76"/>
  <c r="K7" i="76"/>
  <c r="K11" i="76"/>
  <c r="K15" i="76"/>
  <c r="L29" i="155"/>
  <c r="F30" i="76"/>
  <c r="K18" i="76"/>
  <c r="K8" i="76"/>
  <c r="E7" i="159"/>
  <c r="F42" i="134"/>
  <c r="F40" i="133"/>
  <c r="F6" i="144"/>
  <c r="E6" i="144"/>
  <c r="F110" i="162" s="1"/>
  <c r="G110" i="162" s="1"/>
  <c r="E18" i="61"/>
  <c r="E41" i="133"/>
  <c r="E44" i="133" s="1"/>
  <c r="F44" i="133" s="1"/>
  <c r="I23" i="91"/>
  <c r="C6" i="144"/>
  <c r="D6" i="144"/>
  <c r="E11" i="109"/>
  <c r="D28" i="145" s="1"/>
  <c r="E28" i="145" s="1"/>
  <c r="D19" i="23"/>
  <c r="D27" i="90" s="1"/>
  <c r="E27" i="90" s="1"/>
  <c r="C19" i="23"/>
  <c r="D12" i="146"/>
  <c r="D9" i="146" s="1"/>
  <c r="D5" i="146" s="1"/>
  <c r="D16" i="146" s="1"/>
  <c r="C9" i="146"/>
  <c r="C5" i="146" s="1"/>
  <c r="C16" i="146" s="1"/>
  <c r="K16" i="76" l="1"/>
  <c r="L16" i="155"/>
  <c r="K30" i="155"/>
  <c r="F41" i="133"/>
  <c r="L30" i="155"/>
  <c r="K30" i="76"/>
  <c r="D35" i="145"/>
  <c r="E35" i="145" s="1"/>
  <c r="C35" i="144"/>
  <c r="E35" i="144" s="1"/>
  <c r="E1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Gondárová Beata</author>
  </authors>
  <commentList>
    <comment ref="I82" authorId="0" shapeId="0" xr:uid="{00000000-0006-0000-0900-000001000000}">
      <text>
        <r>
          <rPr>
            <b/>
            <sz val="8"/>
            <color indexed="81"/>
            <rFont val="Tahoma"/>
            <family val="2"/>
            <charset val="238"/>
          </rPr>
          <t>Ing. Gondárová Beata:</t>
        </r>
        <r>
          <rPr>
            <sz val="8"/>
            <color indexed="81"/>
            <rFont val="Tahoma"/>
            <family val="2"/>
            <charset val="238"/>
          </rPr>
          <t xml:space="preserve">
na uvedenej analytike sa účt. keď ešte boli účelové DrŠ a tu sa uvádzali sumy navýšenia z neúčelovej dotácie
Účty sú neaktuálne, ale môžu sa používať, NEVSTUPUJÚ do nápočtov (napr.na valorizáciu).</t>
        </r>
      </text>
    </comment>
  </commentList>
</comments>
</file>

<file path=xl/sharedStrings.xml><?xml version="1.0" encoding="utf-8"?>
<sst xmlns="http://schemas.openxmlformats.org/spreadsheetml/2006/main" count="1952" uniqueCount="1415">
  <si>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</si>
  <si>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</si>
  <si>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</si>
  <si>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</si>
  <si>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</si>
  <si>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</si>
  <si>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</si>
  <si>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</si>
  <si>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</si>
  <si>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</si>
  <si>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</si>
  <si>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</si>
  <si>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</si>
  <si>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</si>
  <si>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</si>
  <si>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</si>
  <si>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</si>
  <si>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</si>
  <si>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</si>
  <si>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</si>
  <si>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</si>
  <si>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</si>
  <si>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</si>
  <si>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</si>
  <si>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</si>
  <si>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</si>
  <si>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</si>
  <si>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</si>
  <si>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</si>
  <si>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</si>
  <si>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</si>
  <si>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</si>
  <si>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</si>
  <si>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</si>
  <si>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</si>
  <si>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</si>
  <si>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</si>
  <si>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</si>
  <si>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</si>
  <si>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</si>
  <si>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</si>
  <si>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</si>
  <si>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</si>
  <si>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</si>
  <si>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</si>
  <si>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</si>
  <si>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Kontrola</t>
  </si>
  <si>
    <t>Poznámky</t>
  </si>
  <si>
    <t xml:space="preserve">  - poskytnuté jednorázovo</t>
  </si>
  <si>
    <r>
      <t>Zdroje na obstaranie a technické zhodnotenie majetku  z fondu reprodukcie</t>
    </r>
    <r>
      <rPr>
        <sz val="12"/>
        <rFont val="Times New Roman"/>
        <family val="1"/>
      </rPr>
      <t xml:space="preserve"> [R1+R2]</t>
    </r>
  </si>
  <si>
    <t>- nákup softvéru</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</si>
  <si>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</si>
  <si>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</si>
  <si>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</si>
  <si>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</si>
  <si>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</si>
  <si>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</si>
  <si>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</si>
  <si>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</si>
  <si>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</si>
  <si>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</si>
  <si>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</si>
  <si>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</si>
  <si>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</si>
  <si>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</si>
  <si>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</si>
  <si>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</si>
  <si>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</si>
  <si>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</si>
  <si>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</si>
  <si>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</si>
  <si>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</si>
  <si>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</si>
  <si>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</si>
  <si>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</si>
  <si>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</si>
  <si>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</si>
  <si>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</si>
  <si>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</si>
  <si>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</si>
  <si>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</si>
  <si>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</si>
  <si>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</si>
  <si>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</si>
  <si>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</si>
  <si>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</si>
  <si>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</si>
  <si>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</si>
  <si>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</si>
  <si>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</si>
  <si>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</si>
  <si>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</si>
  <si>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</si>
  <si>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</si>
  <si>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</si>
  <si>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</si>
  <si>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</si>
  <si>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</si>
  <si>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</si>
  <si>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</si>
  <si>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</si>
  <si>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</si>
  <si>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</si>
  <si>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</si>
  <si>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</si>
  <si>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</si>
  <si>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</si>
  <si>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</si>
  <si>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</si>
  <si>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ďalšie vzdelávanie zamestnancov  (účet 518 005)</t>
  </si>
  <si>
    <t>- počítačové siete a prenosy údajov  (účet 518 007)</t>
  </si>
  <si>
    <t>- revízie zariadení (účet 518 010)</t>
  </si>
  <si>
    <t>- čistenie verejných priestranstiev (účet 518 011)</t>
  </si>
  <si>
    <t xml:space="preserve"> - zákonné odstupné, odchodné  (účet 527 003)</t>
  </si>
  <si>
    <t xml:space="preserve"> - náhrada príjmu pri PN (účet 527 004)</t>
  </si>
  <si>
    <t xml:space="preserve"> - ochranné pracovné pomôcky podľa Zákonníka práce (účet 527 005) </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</si>
  <si>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</si>
  <si>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</si>
  <si>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</si>
  <si>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</si>
  <si>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</si>
  <si>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</si>
  <si>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</si>
  <si>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</si>
  <si>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</si>
  <si>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</si>
  <si>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</si>
  <si>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</si>
  <si>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</si>
  <si>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</si>
  <si>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</si>
  <si>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</si>
  <si>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</si>
  <si>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</si>
  <si>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</si>
  <si>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</si>
  <si>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</si>
  <si>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</si>
  <si>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</si>
  <si>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</si>
  <si>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</si>
  <si>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</si>
  <si>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</si>
  <si>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</si>
  <si>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</si>
  <si>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</si>
  <si>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</si>
  <si>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</si>
  <si>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Sumárny riadok osobitne financovaných súčastí verejnej vysokej školy (špecifiká).</t>
  </si>
  <si>
    <t>T8_R5</t>
  </si>
  <si>
    <t>V stĺpci A uvedie vysoká škola nevyčerpanú dotáciu (+)/nedoplatok dotácie (-) na stravu študentov k 31. 12. príslušného kalendárneho roka.</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</si>
  <si>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</si>
  <si>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</si>
  <si>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</si>
  <si>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</si>
  <si>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</si>
  <si>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</si>
  <si>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</si>
  <si>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</si>
  <si>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</si>
  <si>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</si>
  <si>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</si>
  <si>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</si>
  <si>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</si>
  <si>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spolufinanco-
vanie zo ŠR</t>
  </si>
  <si>
    <t xml:space="preserve">Počet študentov  poberajúcich štipendium </t>
  </si>
  <si>
    <t>Počet študentov  poberajúcich štipendium</t>
  </si>
  <si>
    <t>T10_V2</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</si>
  <si>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</si>
  <si>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</si>
  <si>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</si>
  <si>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</si>
  <si>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</si>
  <si>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</si>
  <si>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</si>
  <si>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</si>
  <si>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</si>
  <si>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</si>
  <si>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</si>
  <si>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</si>
  <si>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</si>
  <si>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</si>
  <si>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</si>
  <si>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</si>
  <si>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</si>
  <si>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</si>
  <si>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</si>
  <si>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</si>
  <si>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</si>
  <si>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</si>
  <si>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</si>
  <si>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</si>
  <si>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</si>
  <si>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</si>
  <si>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</si>
  <si>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</si>
  <si>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</si>
  <si>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</si>
  <si>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</si>
  <si>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</si>
  <si>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</si>
  <si>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</si>
  <si>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</si>
  <si>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</si>
  <si>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</si>
  <si>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</si>
  <si>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</si>
  <si>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</si>
  <si>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</si>
  <si>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</si>
  <si>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 xml:space="preserve">    - dohody o brigádnickej práci študentov (účet 521 011)</t>
  </si>
  <si>
    <t>T9_V2</t>
  </si>
  <si>
    <t>4a</t>
  </si>
  <si>
    <t xml:space="preserve">Základ pre prídel do štipendijného fondu </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</si>
  <si>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</si>
  <si>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</si>
  <si>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</si>
  <si>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</si>
  <si>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</si>
  <si>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</si>
  <si>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</si>
  <si>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</si>
  <si>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</si>
  <si>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</si>
  <si>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</si>
  <si>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</si>
  <si>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</si>
  <si>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</si>
  <si>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</si>
  <si>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</si>
  <si>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</si>
  <si>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</si>
  <si>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</si>
  <si>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</si>
  <si>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</si>
  <si>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</si>
  <si>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</si>
  <si>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</si>
  <si>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</si>
  <si>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</si>
  <si>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</si>
  <si>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</si>
  <si>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</si>
  <si>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</si>
  <si>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</si>
  <si>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</si>
  <si>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</si>
  <si>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</si>
  <si>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</si>
  <si>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</si>
  <si>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</si>
  <si>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</si>
  <si>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</si>
  <si>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</si>
  <si>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</si>
  <si>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</si>
  <si>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</si>
  <si>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</si>
  <si>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</si>
  <si>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</si>
  <si>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</si>
  <si>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</si>
  <si>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</si>
  <si>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</si>
  <si>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</si>
  <si>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</si>
  <si>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</si>
  <si>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</si>
  <si>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</si>
  <si>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</si>
  <si>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</si>
  <si>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</si>
  <si>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</si>
  <si>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Tabuľka 1</t>
  </si>
  <si>
    <t>T6_SA, SB, SC</t>
  </si>
  <si>
    <t>T16_R1</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</si>
  <si>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</si>
  <si>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</si>
  <si>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</si>
  <si>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</si>
  <si>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</si>
  <si>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</si>
  <si>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</si>
  <si>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</si>
  <si>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</si>
  <si>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</si>
  <si>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</si>
  <si>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</si>
  <si>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</si>
  <si>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</si>
  <si>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</si>
  <si>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</si>
  <si>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</si>
  <si>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</si>
  <si>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</si>
  <si>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</si>
  <si>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</si>
  <si>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</si>
  <si>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</si>
  <si>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</si>
  <si>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</si>
  <si>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</si>
  <si>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</si>
  <si>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</si>
  <si>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</si>
  <si>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</si>
  <si>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</si>
  <si>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</si>
  <si>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</si>
  <si>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</si>
  <si>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</si>
  <si>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</si>
  <si>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</si>
  <si>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</si>
  <si>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</si>
  <si>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</si>
  <si>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</si>
  <si>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</si>
  <si>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</si>
  <si>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</si>
  <si>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</si>
  <si>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</si>
  <si>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</si>
  <si>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</si>
  <si>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</si>
  <si>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</si>
  <si>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</si>
  <si>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</si>
  <si>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</si>
  <si>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</si>
  <si>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</si>
  <si>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</si>
  <si>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</si>
  <si>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</si>
  <si>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</si>
  <si>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</si>
  <si>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</si>
  <si>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</si>
  <si>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</si>
  <si>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</si>
  <si>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</si>
  <si>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</si>
  <si>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</si>
  <si>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</si>
  <si>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</si>
  <si>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</si>
  <si>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</si>
  <si>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</si>
  <si>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</si>
  <si>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</si>
  <si>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</si>
  <si>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</si>
  <si>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</si>
  <si>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</si>
  <si>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</si>
  <si>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</si>
  <si>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</si>
  <si>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</si>
  <si>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</si>
  <si>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Názov fakulty:  </t>
  </si>
  <si>
    <t xml:space="preserve">Názov verejnej vysokej školy: </t>
  </si>
  <si>
    <t xml:space="preserve">Názov verejnej vysokej školy:  </t>
  </si>
  <si>
    <t xml:space="preserve">Názov verejnej vysokej školy: 
Názov fakulty: </t>
  </si>
  <si>
    <t>T10_R10</t>
  </si>
  <si>
    <t>bez zmien</t>
  </si>
  <si>
    <t>Názov verejnej vysokej školy:
Názov fakulty:</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</si>
  <si>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</si>
  <si>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</si>
  <si>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</si>
  <si>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</si>
  <si>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</si>
  <si>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</si>
  <si>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</si>
  <si>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</si>
  <si>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</si>
  <si>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</si>
  <si>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</si>
  <si>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</si>
  <si>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</si>
  <si>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</si>
  <si>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</si>
  <si>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</si>
  <si>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</si>
  <si>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</si>
  <si>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</si>
  <si>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</si>
  <si>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</si>
  <si>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</si>
  <si>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</si>
  <si>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</si>
  <si>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</si>
  <si>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</si>
  <si>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</si>
  <si>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</si>
  <si>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</si>
  <si>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</si>
  <si>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</si>
  <si>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</si>
  <si>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</si>
  <si>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</si>
  <si>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</si>
  <si>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</si>
  <si>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</si>
  <si>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</si>
  <si>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</si>
  <si>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</si>
  <si>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</si>
  <si>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</si>
  <si>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</si>
  <si>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</si>
  <si>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</si>
  <si>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</si>
  <si>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</si>
  <si>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</si>
  <si>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</si>
  <si>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</si>
  <si>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</si>
  <si>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</si>
  <si>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</si>
  <si>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</si>
  <si>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</si>
  <si>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</si>
  <si>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</si>
  <si>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</si>
  <si>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</si>
  <si>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</si>
  <si>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</si>
  <si>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</si>
  <si>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</si>
  <si>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</si>
  <si>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</si>
  <si>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</si>
  <si>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</si>
  <si>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</si>
  <si>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</si>
  <si>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</si>
  <si>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</si>
  <si>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</si>
  <si>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</si>
  <si>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</si>
  <si>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</si>
  <si>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</si>
  <si>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</si>
  <si>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</si>
  <si>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</si>
  <si>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</si>
  <si>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</si>
  <si>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</si>
  <si>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</si>
  <si>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</si>
  <si>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</si>
  <si>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</si>
  <si>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</si>
  <si>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</si>
  <si>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</si>
  <si>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</si>
  <si>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</si>
  <si>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</si>
  <si>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</si>
  <si>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</si>
  <si>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</si>
  <si>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</si>
  <si>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</si>
  <si>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</si>
  <si>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</si>
  <si>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</si>
  <si>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</si>
  <si>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</si>
  <si>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</si>
  <si>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</si>
  <si>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</si>
  <si>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</si>
  <si>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</si>
  <si>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</si>
  <si>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</si>
  <si>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</si>
  <si>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</si>
  <si>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</si>
  <si>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</si>
  <si>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</si>
  <si>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</si>
  <si>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</si>
  <si>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</si>
  <si>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</si>
  <si>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</si>
  <si>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</si>
  <si>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</si>
  <si>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</si>
  <si>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</si>
  <si>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</si>
  <si>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</si>
  <si>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</si>
  <si>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</si>
  <si>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</si>
  <si>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</si>
  <si>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</si>
  <si>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</si>
  <si>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</si>
  <si>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</si>
  <si>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</si>
  <si>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</si>
  <si>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</si>
  <si>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</si>
  <si>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</si>
  <si>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</si>
  <si>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</si>
  <si>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</si>
  <si>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</si>
  <si>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</si>
  <si>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</si>
  <si>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</si>
  <si>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</si>
  <si>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</si>
  <si>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</si>
  <si>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</si>
  <si>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</si>
  <si>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</si>
  <si>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</si>
  <si>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</si>
  <si>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</si>
  <si>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</si>
  <si>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</si>
  <si>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</si>
  <si>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</si>
  <si>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</si>
  <si>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</si>
  <si>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</si>
  <si>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</si>
  <si>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</si>
  <si>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</si>
  <si>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</si>
  <si>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</si>
  <si>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</si>
  <si>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</si>
  <si>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</si>
  <si>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</si>
  <si>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</si>
  <si>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</si>
  <si>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</si>
  <si>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</si>
  <si>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</si>
  <si>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</si>
  <si>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</si>
  <si>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</si>
  <si>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</si>
  <si>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</si>
  <si>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</si>
  <si>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</si>
  <si>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</si>
  <si>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</si>
  <si>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</si>
  <si>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</si>
  <si>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</si>
  <si>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</si>
  <si>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</si>
  <si>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</si>
  <si>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</si>
  <si>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</si>
  <si>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</si>
  <si>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</si>
  <si>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</si>
  <si>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</si>
  <si>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</si>
  <si>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</si>
  <si>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</si>
  <si>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</si>
  <si>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</si>
  <si>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</si>
  <si>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</si>
  <si>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</si>
  <si>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</si>
  <si>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</si>
  <si>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</si>
  <si>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</si>
  <si>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</si>
  <si>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</si>
  <si>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</si>
  <si>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</si>
  <si>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</si>
  <si>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</si>
  <si>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</si>
  <si>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</si>
  <si>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</si>
  <si>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</si>
  <si>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</si>
  <si>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</si>
  <si>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</si>
  <si>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</si>
  <si>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</si>
  <si>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</si>
  <si>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</si>
  <si>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</si>
  <si>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</si>
  <si>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</si>
  <si>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</si>
  <si>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</si>
  <si>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</si>
  <si>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</si>
  <si>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</si>
  <si>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</si>
  <si>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</si>
  <si>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</si>
  <si>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</si>
  <si>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</si>
  <si>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</si>
  <si>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</si>
  <si>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</si>
  <si>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</si>
  <si>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</si>
  <si>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</si>
  <si>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</si>
  <si>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</si>
  <si>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</si>
  <si>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</si>
  <si>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</si>
  <si>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</si>
  <si>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</si>
  <si>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</si>
  <si>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</si>
  <si>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</si>
  <si>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</si>
  <si>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</si>
  <si>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</si>
  <si>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</si>
  <si>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</si>
  <si>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</si>
  <si>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</si>
  <si>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</si>
  <si>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</si>
  <si>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</si>
  <si>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</si>
  <si>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</si>
  <si>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</si>
  <si>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</si>
  <si>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</si>
  <si>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</si>
  <si>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</si>
  <si>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</si>
  <si>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</si>
  <si>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</si>
  <si>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</si>
  <si>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</si>
  <si>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</si>
  <si>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</si>
  <si>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</si>
  <si>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</si>
  <si>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</si>
  <si>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</si>
  <si>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</si>
  <si>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</si>
  <si>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</si>
  <si>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</si>
  <si>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</si>
  <si>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</si>
  <si>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</si>
  <si>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</si>
  <si>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</si>
  <si>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</si>
  <si>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</si>
  <si>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</si>
  <si>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</si>
  <si>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</si>
  <si>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</si>
  <si>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</si>
  <si>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</si>
  <si>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</si>
  <si>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</si>
  <si>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</si>
  <si>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</si>
  <si>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</si>
  <si>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</si>
  <si>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</si>
  <si>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</si>
  <si>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</si>
  <si>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</si>
  <si>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</si>
  <si>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</si>
  <si>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</si>
  <si>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</si>
  <si>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</si>
  <si>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</si>
  <si>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</si>
  <si>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</si>
  <si>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</si>
  <si>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</si>
  <si>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</si>
  <si>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</si>
  <si>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</si>
  <si>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</si>
  <si>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</si>
  <si>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</si>
  <si>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</si>
  <si>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</si>
  <si>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</si>
  <si>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</si>
  <si>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</si>
  <si>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</si>
  <si>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</si>
  <si>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</si>
  <si>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</si>
  <si>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</si>
  <si>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</si>
  <si>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</si>
  <si>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</si>
  <si>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</si>
  <si>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</si>
  <si>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</si>
  <si>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</si>
  <si>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</si>
  <si>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</si>
  <si>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</si>
  <si>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</si>
  <si>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</si>
  <si>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</si>
  <si>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</si>
  <si>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</si>
  <si>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</si>
  <si>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</si>
  <si>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</si>
  <si>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</si>
  <si>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</si>
  <si>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</si>
  <si>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</si>
  <si>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</si>
  <si>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</si>
  <si>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</si>
  <si>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</si>
  <si>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</si>
  <si>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</si>
  <si>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</si>
  <si>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</si>
  <si>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</si>
  <si>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</si>
  <si>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</si>
  <si>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</si>
  <si>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</si>
  <si>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</si>
  <si>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</si>
  <si>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</si>
  <si>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</si>
  <si>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</si>
  <si>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</si>
  <si>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</si>
  <si>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</si>
  <si>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</si>
  <si>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</si>
  <si>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</si>
  <si>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</si>
  <si>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</si>
  <si>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</si>
  <si>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</si>
  <si>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</si>
  <si>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</si>
  <si>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</si>
  <si>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</si>
  <si>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</si>
  <si>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</si>
  <si>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</si>
  <si>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</si>
  <si>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</si>
  <si>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</si>
  <si>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</si>
  <si>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</si>
  <si>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</si>
  <si>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</si>
  <si>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</si>
  <si>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</si>
  <si>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</si>
  <si>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</si>
  <si>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</si>
  <si>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</si>
  <si>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</si>
  <si>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</si>
  <si>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T19_V2</t>
  </si>
  <si>
    <t>Kód</t>
  </si>
  <si>
    <t>Názov</t>
  </si>
  <si>
    <t>Platné od</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</si>
  <si>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</si>
  <si>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</si>
  <si>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</si>
  <si>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</si>
  <si>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</si>
  <si>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</si>
  <si>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</si>
  <si>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</si>
  <si>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</si>
  <si>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</si>
  <si>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</si>
  <si>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UD MSSR, po dizer. sk.</t>
  </si>
  <si>
    <t>základné z UD MSSR, pred dizer.sk.</t>
  </si>
  <si>
    <t>zvýšenie PhD. štipendia z UD MSSR</t>
  </si>
  <si>
    <t>Kódy z Centrálneho registra študentov</t>
  </si>
  <si>
    <t>Kódy z CRŠ</t>
  </si>
  <si>
    <t>DrŠ</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</si>
  <si>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</si>
  <si>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</si>
  <si>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</si>
  <si>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</si>
  <si>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</si>
  <si>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</si>
  <si>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</si>
  <si>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</si>
  <si>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Tabuľka 6a</t>
  </si>
  <si>
    <t>náklady na mzdy žien</t>
  </si>
  <si>
    <t xml:space="preserve">- náklady na tvorbu ostatných fondov (účty  556 510, 556 520) </t>
  </si>
  <si>
    <t>- ostatných fondov (účet  656 510, 656 520)</t>
  </si>
  <si>
    <t>T4_R2</t>
  </si>
  <si>
    <t>- náklady na tvorbu fondu na podporu štúdia študentov so špecifickými potrebami 
  (účet 556 300)</t>
  </si>
  <si>
    <t>- fondu na podporu štúdia študentov so špecifickými potrebami 
  (účet 656 300)</t>
  </si>
  <si>
    <t>Tabuľka č. 6a poskytuje informácie o počte a štruktúre žien a objeme nákladov na mzdy verejnej vysokej školy (bez odvodov).</t>
  </si>
  <si>
    <t>Stav fondu k 1. 1. kalendárneho roku  v R1 sa  rovná stavu fondu k 31.12. predchádzajúceho roku v R12.</t>
  </si>
  <si>
    <t>T6a_V1</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</si>
  <si>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</si>
  <si>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</si>
  <si>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</si>
  <si>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T21_R1_SA + T11_R10_SB -T5_R85_SC = T21_R1_SG</t>
  </si>
  <si>
    <t>Fondy VVŠ</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</si>
  <si>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</si>
  <si>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</si>
  <si>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</si>
  <si>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</si>
  <si>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</si>
  <si>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V stĺpci SA, resp. SC sa uvedú výdavky z dotácie na sociálne štipendiá poskytnuté študentom v danom kalendárnom roku, uvedené v Centrálnom registri študentov pod kódom 1.</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</si>
  <si>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</si>
  <si>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</si>
  <si>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</si>
  <si>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</si>
  <si>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Výpočet</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</si>
  <si>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</si>
  <si>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</si>
  <si>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</si>
  <si>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</si>
  <si>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</si>
  <si>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</si>
  <si>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</si>
  <si>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</si>
  <si>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t>L= G+H+I+J+K</t>
  </si>
  <si>
    <t>-za dosiahnutie vynikajúceho výsledku v oblasti štúdia [R6+R7]</t>
  </si>
  <si>
    <t>-za dosiahnutie vynikajúceho výsledku vo výskume a vývoji [R9+R10]</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</si>
  <si>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</si>
  <si>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</si>
  <si>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t xml:space="preserve">Údaje sa kontrolujú na poskytnutú dotáciu  na študentské domovy (vrátane zmluvných zariadení a dotácie na valorizáciu platov zamestnancov ŠJ) </t>
  </si>
  <si>
    <t>Zmeny stavu zásob vlastnej výroby (účtová skupina 611-614)</t>
  </si>
  <si>
    <t>Aktivácia (účet 621-624)</t>
  </si>
  <si>
    <t>Príspevky z podielu zaplatenej dane (účet 665)</t>
  </si>
  <si>
    <t>- ostatné energie (502 099)</t>
  </si>
  <si>
    <t>- dopravné služby (účet 518 012, 518 512)</t>
  </si>
  <si>
    <t>- ostatné náklady z účtovej skupiny 55 (účty 552, 553, 554, 557, 558, 559)</t>
  </si>
  <si>
    <t>- chemikálie a ostatný materiál pre zabezpečenie experimentálnej výučby  (účet 501 002, 501 052)</t>
  </si>
  <si>
    <t xml:space="preserve">    - Podpora štud. so špecifickými potrebami podľa §100  (549 018) </t>
  </si>
  <si>
    <t>81a</t>
  </si>
  <si>
    <t>- náklady na tvorbu fondu reprodukcie (účet 556 400) (z predaja a likvidácie majetku)</t>
  </si>
  <si>
    <t xml:space="preserve"> - iné analyticky sledované náklady (účet 549 005-006, 549 012)</t>
  </si>
  <si>
    <t>- tvorba fondu z výnosov z predaja (a likvidácie) majetku (účet 413 117)</t>
  </si>
  <si>
    <t>- vložné na konferencie (649 018)</t>
  </si>
  <si>
    <t>T5_R90_(SA+SB)=T13_R5_SC
T5_R90_(SC+SD)=T13_R5_SD</t>
  </si>
  <si>
    <t>Náklady sú kontrolované na údaje z výkazníctva - tvorba fondu z likvidovaného / predaného majetku</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</si>
  <si>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</si>
  <si>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t xml:space="preserve">V riadku 2 uvedie vysoká škola celkový objem príjmov z dotácií z rozpočtu obcí a VÚC. V riadkoch R2a ... rozpíše podrobnejšie jednotlivé druhy týchto dotácií, každú na osobitný riadok. </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</si>
  <si>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</si>
  <si>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</si>
  <si>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</si>
  <si>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</si>
  <si>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t>T11_SB_R10 ≥ T1_SB_R15</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</si>
  <si>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</si>
  <si>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</si>
  <si>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</si>
  <si>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</si>
  <si>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t>Údaje sa kontrolujú na štatistické údaje MŠVVaŠ SR zasielané CVTI SR.</t>
  </si>
  <si>
    <t>T13_V7</t>
  </si>
  <si>
    <t>T13_R12_SF ≥T8_R6_SC + T20_R4_(SC +SD)</t>
  </si>
  <si>
    <t>Stav štipendijného fondu k 31. 12. uvedený v R12_SF nemá byť nižší ako súčet zostatku nevyčerpanej dotácie na sociálne štipendiá v T8_R6_SC a na motivačné štipendiá v T20_R4_(SC +SD).</t>
  </si>
  <si>
    <t>T13_R11_SF=T8_R1_SC+T19_R1_SC+T20_R3_(SC+SD)</t>
  </si>
  <si>
    <t>Čerpanie štipendijného fondu je vo výške čerpania soc. štipendií , čerpania  motivač. štipendií a čerpania štipendií z vlastných zdrojov.</t>
  </si>
  <si>
    <r>
      <t xml:space="preserve">Príjem z dotácie na motivačné štipendiá z kapitoly MŠVVaŠ SR v kalendárnom roku </t>
    </r>
    <r>
      <rPr>
        <sz val="12"/>
        <rFont val="Times New Roman"/>
        <family val="1"/>
        <charset val="238"/>
      </rPr>
      <t xml:space="preserve"> </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</si>
  <si>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</si>
  <si>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Počet študentov, ktorým bolo priznané motivačné štipendium</t>
    </r>
    <r>
      <rPr>
        <b/>
        <vertAlign val="superscript"/>
        <sz val="12"/>
        <rFont val="Times New Roman"/>
        <family val="1"/>
        <charset val="238"/>
      </rPr>
      <t xml:space="preserve"> 1)</t>
    </r>
  </si>
  <si>
    <t xml:space="preserve">1) v riadku 5 sa uvedie celkový fyzický počet študentov (pričom 1 študent sa počíta za 1 fyzickú osobu), ktorým bolo vyplatené motivačné štipendium v kalendárnom roku </t>
  </si>
  <si>
    <t>2) uvádzajú sa len motivačné štipendiá vyplatené podľa § 96a, ods.1, písm. a) (kód CRŠ 19)</t>
  </si>
  <si>
    <t>3) uvádzajú sa len motivačné štipendiá vyplatené podľa § 96a, ods.1, písm. b) (kódy v  CRŠ: 4, 5, 6, 7, 8)</t>
  </si>
  <si>
    <r>
      <t xml:space="preserve">mot. štipendiá podľa 
§ 96a, ods.1, písm. a)
</t>
    </r>
    <r>
      <rPr>
        <b/>
        <sz val="12"/>
        <rFont val="Times New Roman"/>
        <family val="1"/>
        <charset val="238"/>
      </rPr>
      <t>(kód v CRŠ: 19)</t>
    </r>
    <r>
      <rPr>
        <vertAlign val="superscript"/>
        <sz val="12"/>
        <rFont val="Times New Roman"/>
        <family val="1"/>
        <charset val="238"/>
      </rPr>
      <t>2)</t>
    </r>
  </si>
  <si>
    <r>
      <t xml:space="preserve">Údaje v R2 sú kontrolované na dotačnú zmluvu </t>
    </r>
    <r>
      <rPr>
        <sz val="12"/>
        <rFont val="Times New Roman"/>
        <family val="1"/>
        <charset val="238"/>
      </rPr>
      <t>a na rozpis účelových dotácií na podprograme 077 15 02. Údaje v R3 sú kontrolované na údaje v CRŠ.</t>
    </r>
  </si>
  <si>
    <t>T19_R1_SC + T20_R3(SC+SD) + T8_R1_SC  = T13_R11_SF</t>
  </si>
  <si>
    <t>- dary (účet 649 009) (646 001) (646 002)</t>
  </si>
  <si>
    <t>T13_R2_SC (SD) = T11_R2_SA (SB) 
T13_R8_SF ≥ T8_R5_SC + T20_R2_(SC + SD)
T13_R13_SD = T16_R13_SB
T13_R13_SF = T16_R10_SB</t>
  </si>
  <si>
    <r>
      <t>T13_R1_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1. 1.)
T13_R12_</t>
    </r>
    <r>
      <rPr>
        <b/>
        <sz val="12"/>
        <color theme="1"/>
        <rFont val="Times New Roman"/>
        <family val="1"/>
        <charset val="238"/>
      </rPr>
      <t>SK(SL)</t>
    </r>
    <r>
      <rPr>
        <sz val="12"/>
        <color theme="1"/>
        <rFont val="Times New Roman"/>
        <family val="1"/>
        <charset val="238"/>
      </rPr>
      <t xml:space="preserve"> = výkazníctvo súvaha, časť Pasíva,  
riadky 064 + 065 + 069 + </t>
    </r>
    <r>
      <rPr>
        <b/>
        <sz val="12"/>
        <color theme="1"/>
        <rFont val="Times New Roman"/>
        <family val="1"/>
        <charset val="238"/>
      </rPr>
      <t>070</t>
    </r>
    <r>
      <rPr>
        <sz val="12"/>
        <color theme="1"/>
        <rFont val="Times New Roman"/>
        <family val="1"/>
        <charset val="238"/>
      </rPr>
      <t xml:space="preserve"> + 071 
(k 31. 12.)
T13_R1_SL = T13_R12_SK</t>
    </r>
  </si>
  <si>
    <r>
      <t>T13_R5_SC=T5_R90_(SA+S</t>
    </r>
    <r>
      <rPr>
        <b/>
        <sz val="12"/>
        <color theme="1"/>
        <rFont val="Times New Roman"/>
        <family val="1"/>
        <charset val="238"/>
      </rPr>
      <t>B</t>
    </r>
    <r>
      <rPr>
        <sz val="12"/>
        <color theme="1"/>
        <rFont val="Times New Roman"/>
        <family val="1"/>
        <charset val="238"/>
      </rPr>
      <t>)
T13_R5_SD=T5_R90_(SC+SD)</t>
    </r>
  </si>
  <si>
    <t>Náklady sú kontrolované na údaje z výkazníctva - tvorba fondu z predaja a likvidácie majetku</t>
  </si>
  <si>
    <t>K=A+C+E+G+I</t>
  </si>
  <si>
    <t>L=B+D+F+H+J</t>
  </si>
  <si>
    <t>Výnos z dotácie zo štátneho rozpočtu na študentské domovy (vrátane zmluvných zariadení a valorizácie miezd ŠJ)</t>
  </si>
  <si>
    <t xml:space="preserve"> - príspevok zamestnancom na stravovanie  (účet 527 002, 527 052)</t>
  </si>
  <si>
    <r>
      <t>Poskytnuté príspevky</t>
    </r>
    <r>
      <rPr>
        <sz val="12"/>
        <color theme="1"/>
        <rFont val="Times New Roman"/>
        <family val="1"/>
      </rPr>
      <t xml:space="preserve"> </t>
    </r>
    <r>
      <rPr>
        <b/>
        <sz val="12"/>
        <color theme="1"/>
        <rFont val="Times New Roman"/>
        <family val="1"/>
      </rPr>
      <t>(účtová skupina 56: 562 a 563)</t>
    </r>
  </si>
  <si>
    <t>Daň z príjmov (účtová skupina 59: 591 až 595)</t>
  </si>
  <si>
    <t>v R90 ide o náklady na tvorbu FR z predaja a likvidácie majetku = T11R5=T13R5</t>
  </si>
  <si>
    <t>C = A+B</t>
  </si>
  <si>
    <t>z  dotácií 
(ostatné kódy okrem kódu 13)</t>
  </si>
  <si>
    <t>- za súbežné štúdium v dennej forme  (§ 92 ods. 5, 648 026)</t>
  </si>
  <si>
    <t>- za prekročenie štandardnej dĺžky štúdia v dennej forme (§ 92 ods. 6) (648 001)</t>
  </si>
  <si>
    <t xml:space="preserve">- za prijímacie konanie (§ 92 ods. 12 zákona) (účet 648 003) </t>
  </si>
  <si>
    <t xml:space="preserve">- za rigorózne konanie (§ 92 ods. 13 zákona) (účet 648 004) </t>
  </si>
  <si>
    <t xml:space="preserve">- za vydanie diplomu za rigorózne konanie (§ 92 ods. 14 zákona)  (účet 648 005) </t>
  </si>
  <si>
    <t>- za vydanie dokladov o štúdiu a ich kópií (§ 92 ods. 15 zákona) (účet 648 006)</t>
  </si>
  <si>
    <t>- za vydanie dokladov o absolvovaní štúdia v štátnom jazyku a v jazyku požadovanom študentom a ich kópií  (§ 92 ods. 15 zákona) (účet 648 024)</t>
  </si>
  <si>
    <r>
      <t xml:space="preserve"> - za uznávanie rovnocennosti dokladov o štúdiu (§ 92 ods. 15 zákona) (účet 648 025) </t>
    </r>
    <r>
      <rPr>
        <vertAlign val="superscript"/>
        <sz val="12"/>
        <rFont val="Times New Roman"/>
        <family val="1"/>
        <charset val="238"/>
      </rPr>
      <t/>
    </r>
  </si>
  <si>
    <t>- poplatky za vydanie dokladov o absolvovaní štúdia (§92, ods. 15, účet 648 024)</t>
  </si>
  <si>
    <t>- poplatky za uznávanie rovnocennosti dokladov o štúdiu (§92, ods. 15, účet 648 025)</t>
  </si>
  <si>
    <t>- školné za prekročenie štandardnej dĺžky štúdia účet 648 001</t>
  </si>
  <si>
    <t>- školné od cudzincov (§ 92 ods. 9 zákona) účty  648 002, 648  023</t>
  </si>
  <si>
    <t>- poplatky za súbežné štúdium (§ 92, ods. 5) účet  648 026</t>
  </si>
  <si>
    <t>- poplatky za prijímacie konanie (§ 92, ods. 10)  účet 648 003</t>
  </si>
  <si>
    <t>- poplatky za rigorózne konanie (§ 92, ods. 11) účet 648 004</t>
  </si>
  <si>
    <t>- poplatky za rigorózne konanie - vydanie diplómu účet 648 005</t>
  </si>
  <si>
    <t>- poplatky za vydanie dokladov o štúdiu, účet  648 006,</t>
  </si>
  <si>
    <t xml:space="preserve">Pod pojmom "interný doktorand" sa rozumie doktorand , ktorému vysoká škola vypláca štipendium </t>
  </si>
  <si>
    <t>v zmysle § 54 zák. č. 131/2002 Z.z.o vysokých školách a o zmene a doplnení niektorých zákonov</t>
  </si>
  <si>
    <t>- ostatné služby (účet  518 035)</t>
  </si>
  <si>
    <t xml:space="preserve">T5_V3
</t>
  </si>
  <si>
    <t>kvartil q1 25%</t>
  </si>
  <si>
    <t>kvartil q3 75%</t>
  </si>
  <si>
    <t>medián *) = stredná hodnota</t>
  </si>
  <si>
    <r>
      <t>Výnosy zo školného</t>
    </r>
    <r>
      <rPr>
        <sz val="12"/>
        <color indexed="8"/>
        <rFont val="Times New Roman"/>
        <family val="1"/>
      </rPr>
      <t xml:space="preserve">  [SUM (R2:R5)]</t>
    </r>
  </si>
  <si>
    <t xml:space="preserve">- iné analyticky sledované náklady (účty 518 003, 518 013, 518 015-018, 518 020-030, 518 031-034 , 518 040, 518 041, 518 529, 518 530, 518 599, 518 099, ) </t>
  </si>
  <si>
    <t>zdroj 1AA + 3AA spolu</t>
  </si>
  <si>
    <t>zdroj 1AC + 3AC spolu</t>
  </si>
  <si>
    <t>zdroj 1AA1; 3AA1</t>
  </si>
  <si>
    <t>zdroj 1AA2; 3AA2</t>
  </si>
  <si>
    <t>Iné nezaradené</t>
  </si>
  <si>
    <t>V tomto riadku uvádzajte všetky ďalšie nezaradené výdavky nezaradené v predchádzajúcich riadkoch.</t>
  </si>
  <si>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11E2, 11E3, 11E4 a 121.</t>
    </r>
  </si>
  <si>
    <t xml:space="preserve"> T7_R1_SC = T5_R77_(SC +SD),
</t>
  </si>
  <si>
    <t>V prípade, že ešte niektorá VVŠ vypláca doktorandské štipendiá pozadu (ako "mzdy zamestancom"), výška nákladov vykazovaná k 31.12.2018 zohľadňuje aj úhradu štipendií doktorandov, vyplatených v januári  2019 za december 2018</t>
  </si>
  <si>
    <r>
      <t>Výnosy z poplatkov spojených so štúdiom</t>
    </r>
    <r>
      <rPr>
        <sz val="12"/>
        <rFont val="Times New Roman"/>
        <family val="1"/>
      </rPr>
      <t xml:space="preserve"> [SUM (R8:R13)]</t>
    </r>
  </si>
  <si>
    <r>
      <t>- fondu reprodukcie (účet 656 400)</t>
    </r>
    <r>
      <rPr>
        <vertAlign val="superscript"/>
        <sz val="12"/>
        <rFont val="Times New Roman"/>
        <family val="1"/>
        <charset val="238"/>
      </rPr>
      <t xml:space="preserve"> 2)</t>
    </r>
  </si>
  <si>
    <t xml:space="preserve">1) V R50-54 sa uvedú výnosy účtované v súvislosti s použitím  príslušného fondu.  </t>
  </si>
  <si>
    <t>- iné nezaradené</t>
  </si>
  <si>
    <t>z iných zdrojov
 kód 13</t>
  </si>
  <si>
    <t xml:space="preserve">Kategória zamestnancov - žien
</t>
  </si>
  <si>
    <t>kvartil q2 50%
medián *)</t>
  </si>
  <si>
    <r>
      <t>Ostatné náklady (účtová skupina 54)</t>
    </r>
    <r>
      <rPr>
        <sz val="12"/>
        <color theme="1"/>
        <rFont val="Times New Roman"/>
        <family val="1"/>
      </rPr>
      <t xml:space="preserve"> [R75+ R76]</t>
    </r>
  </si>
  <si>
    <r>
      <t xml:space="preserve">Odpisy, predaný majetok a opravné položky (účtová skupina 55: 551 až 558) </t>
    </r>
    <r>
      <rPr>
        <sz val="12"/>
        <color theme="1"/>
        <rFont val="Times New Roman"/>
        <family val="1"/>
      </rPr>
      <t>[SUM(R85:R92)]</t>
    </r>
  </si>
  <si>
    <r>
      <t>Spotreba materiálu (účet 501)</t>
    </r>
    <r>
      <rPr>
        <sz val="12"/>
        <color theme="1"/>
        <rFont val="Times New Roman"/>
        <family val="1"/>
      </rPr>
      <t xml:space="preserve"> [SUM(R2:R13)]</t>
    </r>
  </si>
  <si>
    <r>
      <t>Spotreba energie (účet 502)</t>
    </r>
    <r>
      <rPr>
        <sz val="12"/>
        <color theme="1"/>
        <rFont val="Times New Roman"/>
        <family val="1"/>
      </rPr>
      <t xml:space="preserve"> [SUM(R15:R20)]</t>
    </r>
  </si>
  <si>
    <r>
      <t>Predaný tovar (účet 504)</t>
    </r>
    <r>
      <rPr>
        <sz val="12"/>
        <color theme="1"/>
        <rFont val="Times New Roman"/>
        <family val="1"/>
      </rPr>
      <t xml:space="preserve"> [SUM(R23:R26)]</t>
    </r>
  </si>
  <si>
    <r>
      <t>Opravy a udržiavanie (účet 511)</t>
    </r>
    <r>
      <rPr>
        <sz val="12"/>
        <color theme="1"/>
        <rFont val="Times New Roman"/>
        <family val="1"/>
      </rPr>
      <t xml:space="preserve"> [SUM(R28:R34)]</t>
    </r>
  </si>
  <si>
    <r>
      <t>Cestovné (účet 512)</t>
    </r>
    <r>
      <rPr>
        <sz val="12"/>
        <color theme="1"/>
        <rFont val="Times New Roman"/>
        <family val="1"/>
      </rPr>
      <t xml:space="preserve"> [SUM(R36:R37)]</t>
    </r>
  </si>
  <si>
    <r>
      <t>Ostatné služby (účet 518)</t>
    </r>
    <r>
      <rPr>
        <sz val="12"/>
        <color theme="1"/>
        <rFont val="Times New Roman"/>
        <family val="1"/>
      </rPr>
      <t xml:space="preserve"> [SUM(R40:R54)]   </t>
    </r>
  </si>
  <si>
    <r>
      <t>Mzdové náklady (účet 521)</t>
    </r>
    <r>
      <rPr>
        <sz val="12"/>
        <color theme="1"/>
        <rFont val="Times New Roman"/>
        <family val="1"/>
      </rPr>
      <t xml:space="preserve">  [SUM(R56:R57)]</t>
    </r>
  </si>
  <si>
    <r>
      <t xml:space="preserve"> - OON </t>
    </r>
    <r>
      <rPr>
        <sz val="12"/>
        <color theme="1"/>
        <rFont val="Times New Roman"/>
        <family val="1"/>
      </rPr>
      <t>[SUM(R58:R60)]</t>
    </r>
  </si>
  <si>
    <r>
      <t xml:space="preserve">Zákonné sociálne náklady (účet 527) </t>
    </r>
    <r>
      <rPr>
        <sz val="12"/>
        <color theme="1"/>
        <rFont val="Times New Roman"/>
        <family val="1"/>
      </rPr>
      <t>[SUM(R64:R69)]</t>
    </r>
  </si>
  <si>
    <t>R11_R3</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</si>
  <si>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</si>
  <si>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 vložné na konferencie  (účet 518 004, 518 054)</t>
  </si>
  <si>
    <t>- za externú formu štúdia (§ 92 ods. 4) (648 020, 648 011)</t>
  </si>
  <si>
    <t xml:space="preserve"> - za cudzojazyčné štúdium dennou formou (§ 92 ods. 8 a 9) (648 002, 648 010, 648 023)</t>
  </si>
  <si>
    <t>- za cudzojazyčné štúdium dennou formou, 648 010</t>
  </si>
  <si>
    <t>- školné od externých študentov (§ 92 ods. 4  zákona)  účet 648 020,648011</t>
  </si>
  <si>
    <t>-komunikačná infraštruktúra (713 006)</t>
  </si>
  <si>
    <r>
      <t>Iné ostatné výnosy (účet 646, 649)</t>
    </r>
    <r>
      <rPr>
        <b/>
        <sz val="14"/>
        <rFont val="Times New Roman"/>
        <family val="1"/>
        <charset val="238"/>
      </rPr>
      <t xml:space="preserve"> </t>
    </r>
    <r>
      <rPr>
        <b/>
        <sz val="12"/>
        <rFont val="Times New Roman"/>
        <family val="1"/>
        <charset val="238"/>
      </rPr>
      <t>[SUM(R35:R44)]</t>
    </r>
  </si>
  <si>
    <t>- telekomunikačná technika  (713 003)</t>
  </si>
  <si>
    <t xml:space="preserve">   549 016, 549 017   - sú neaktuálne, ale školy ich môžu ešte používať</t>
  </si>
  <si>
    <r>
      <t>Dotácia na kapitálové výdavky z prostriedkov EÚ (štrukturálnych fondov</t>
    </r>
    <r>
      <rPr>
        <b/>
        <sz val="12"/>
        <rFont val="Times New Roman"/>
        <family val="1"/>
        <charset val="238"/>
      </rPr>
      <t xml:space="preserve"> vrátane spolufinancovania)</t>
    </r>
  </si>
  <si>
    <t>*)</t>
  </si>
  <si>
    <t>T12_SA</t>
  </si>
  <si>
    <t>Nákup strojov, prístrojov, zariadení, techniky a náradia [SUM(R5:R10)]</t>
  </si>
  <si>
    <t>Výdavky na obstaranie a technické zhodnotenie dlhobého majetku spolu [R1+SUM(R3:R4)+SUM(R11:R16)]</t>
  </si>
  <si>
    <t>Čerpanie z iných zdrojov (napr. z 131x, ...)</t>
  </si>
  <si>
    <t>zdroj 11S  + 13S spolu</t>
  </si>
  <si>
    <t>zdroj 11T  + 13T spolu</t>
  </si>
  <si>
    <r>
      <t xml:space="preserve">Štipendiá z vlastných zdrojov vysokej školy (§ 97 zákona) spolu </t>
    </r>
    <r>
      <rPr>
        <sz val="12"/>
        <color theme="1"/>
        <rFont val="Times New Roman"/>
        <family val="1"/>
        <charset val="238"/>
      </rPr>
      <t xml:space="preserve">[R2+R5+R8+R11+R14+R17] </t>
    </r>
  </si>
  <si>
    <r>
      <t xml:space="preserve">- prospechové </t>
    </r>
    <r>
      <rPr>
        <sz val="12"/>
        <color theme="1"/>
        <rFont val="Times New Roman"/>
        <family val="1"/>
        <charset val="238"/>
      </rPr>
      <t xml:space="preserve">[R3+R4] </t>
    </r>
  </si>
  <si>
    <r>
      <t xml:space="preserve">  - poskytované mesačne </t>
    </r>
    <r>
      <rPr>
        <vertAlign val="superscript"/>
        <sz val="12"/>
        <color theme="1"/>
        <rFont val="Times New Roman"/>
        <family val="1"/>
        <charset val="238"/>
      </rPr>
      <t>1)</t>
    </r>
  </si>
  <si>
    <r>
      <t xml:space="preserve">- za umeleckú alebo športovú činnosť </t>
    </r>
    <r>
      <rPr>
        <sz val="12"/>
        <color theme="1"/>
        <rFont val="Times New Roman"/>
        <family val="1"/>
        <charset val="238"/>
      </rPr>
      <t xml:space="preserve">[R11+R12]  </t>
    </r>
    <r>
      <rPr>
        <b/>
        <sz val="12"/>
        <color theme="1"/>
        <rFont val="Times New Roman"/>
        <family val="1"/>
        <charset val="238"/>
      </rPr>
      <t xml:space="preserve">                                                     </t>
    </r>
  </si>
  <si>
    <r>
      <t xml:space="preserve">- na sociálnu podporu </t>
    </r>
    <r>
      <rPr>
        <sz val="12"/>
        <color theme="1"/>
        <rFont val="Times New Roman"/>
        <family val="1"/>
        <charset val="238"/>
      </rPr>
      <t>[R15+R16]</t>
    </r>
  </si>
  <si>
    <r>
      <t xml:space="preserve">Počet študentov poberajúcich  štipendiá z vlastných zdrojov </t>
    </r>
    <r>
      <rPr>
        <b/>
        <vertAlign val="superscript"/>
        <sz val="12"/>
        <color theme="1"/>
        <rFont val="Times New Roman"/>
        <family val="1"/>
        <charset val="238"/>
      </rPr>
      <t>2</t>
    </r>
    <r>
      <rPr>
        <b/>
        <sz val="12"/>
        <color theme="1"/>
        <rFont val="Times New Roman"/>
        <family val="1"/>
        <charset val="238"/>
      </rPr>
      <t xml:space="preserve">) </t>
    </r>
  </si>
  <si>
    <t>Stav k 31. 12. 2019</t>
  </si>
  <si>
    <t>Zákonné poplatky-školné</t>
  </si>
  <si>
    <t>Náklady
hlavnej činnosti
2019</t>
  </si>
  <si>
    <r>
      <t xml:space="preserve">Ak nie je uvedené inak, všetky údaje o výške finančných prostriedkov  z roku 2018 a 2019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</si>
  <si>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</si>
  <si>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Údaje vychádzajú z platného analytického členenia účtov  na rok 2019.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</si>
  <si>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Tabuľka č. 17 obsahuje informácie o celkovom objeme príjmov z dotácií, poskytnutých verejnej vysokej škole v roku 2019</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</si>
  <si>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r>
      <t>V stĺpci C uvedie vysoká škola priemerný evidenčný prepočítaný počet zamestnancov za rok 2019</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</si>
  <si>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t>T12_R5:R10</t>
  </si>
  <si>
    <t>T12_R16</t>
  </si>
  <si>
    <t>Údaje v R1_SC za rok 2019 sú kontrolované na T5_R77_SC + SD</t>
  </si>
  <si>
    <r>
      <t xml:space="preserve">Údaje v R17,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</si>
  <si>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t>Údaje v T18_R1 sú kontrolované na  rozpis bežnej a kapitálovej dotácie na programe 06K v roku 2019 poskytnuté vysokým školám mimo "dotačnej zmluvy" prostredníctvom  APVV resp. sekcie vedy a techniky.
Údaje v T18_R7 a R8 sú kontrolované na rozpis bežnej dotácie na podrograme 05T 08 a prvku 021 02 03 v roku 2018, poskytnuté vysokým školám mimo "dotačnej zmluvy" prostredníctvom sekcie medzinárodnej spolupráce.</t>
  </si>
  <si>
    <t>v r.2019 sa nepoužíval</t>
  </si>
  <si>
    <r>
      <t xml:space="preserve">bezpečnostný príplatok </t>
    </r>
    <r>
      <rPr>
        <strike/>
        <sz val="12"/>
        <color theme="1"/>
        <rFont val="Times New Roman"/>
        <family val="1"/>
        <charset val="238"/>
      </rPr>
      <t>z UD MSSR</t>
    </r>
  </si>
  <si>
    <t>zvýšenie PhD. štipendia z Neúčel D MSVVaS SR</t>
  </si>
  <si>
    <t>základné z Neúčel D MSVVaS SR</t>
  </si>
  <si>
    <t>???</t>
  </si>
  <si>
    <r>
      <t xml:space="preserve">Priemerné platy </t>
    </r>
    <r>
      <rPr>
        <b/>
        <i/>
        <sz val="11"/>
        <color theme="1"/>
        <rFont val="Times New Roman"/>
        <family val="1"/>
        <charset val="238"/>
      </rPr>
      <t>mužov</t>
    </r>
  </si>
  <si>
    <t>doplnené zdroje (ako v T1)</t>
  </si>
  <si>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</si>
  <si>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t xml:space="preserve">Čerpanie 
z ostatných zdrojov prostredníctvom fondu reprodukcie </t>
  </si>
  <si>
    <r>
      <t xml:space="preserve">Výnosy z použitia fondov (účet 656) [SUM(R51:R55)]  </t>
    </r>
    <r>
      <rPr>
        <b/>
        <vertAlign val="superscript"/>
        <sz val="12"/>
        <color theme="1"/>
        <rFont val="Times New Roman"/>
        <family val="1"/>
        <charset val="238"/>
      </rPr>
      <t xml:space="preserve"> 1)</t>
    </r>
  </si>
  <si>
    <t>Výnosy zo školného (účet 648) [SUM(R21:R25)]</t>
  </si>
  <si>
    <t>vložený zdroj 131I</t>
  </si>
  <si>
    <t xml:space="preserve">príjmy verejnej vysokej školy  v roku 2019 majúce charakter dotácie </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</si>
  <si>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</si>
  <si>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Doplniť požiadavku na 3 stĺpce mediánov.</t>
  </si>
  <si>
    <t>Uvedie sa rozsah ubytovania študentov v osobomesiacoch. Napríklad, študent, ktorý býval v študentskom domove 10 mesiacov, prispeje do počtu osobomesiacov údajom 10.</t>
  </si>
  <si>
    <t>uvedené zdroje sú aktuálne?</t>
  </si>
  <si>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</si>
  <si>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r>
      <t xml:space="preserve">Pre účely výpočtu počtu zamestnancov bola použitá metóda </t>
    </r>
    <r>
      <rPr>
        <sz val="11"/>
        <color indexed="8"/>
        <rFont val="Times New Roman"/>
        <family val="1"/>
        <charset val="238"/>
      </rPr>
      <t xml:space="preserve">- </t>
    </r>
    <r>
      <rPr>
        <b/>
        <sz val="11"/>
        <color indexed="8"/>
        <rFont val="Times New Roman"/>
        <family val="1"/>
        <charset val="238"/>
      </rPr>
      <t>Priemerný evidenčný počet zamestnancov - prepočítaný počet</t>
    </r>
    <r>
      <rPr>
        <sz val="11"/>
        <color indexed="8"/>
        <rFont val="Times New Roman"/>
        <family val="1"/>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</si>
  <si>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 xml:space="preserve">    - bežné účty pre študentské domovy</t>
  </si>
  <si>
    <t xml:space="preserve">    - bežné účty pre študentské jedálne</t>
  </si>
  <si>
    <t xml:space="preserve">    - bežné účety na riešenie úloh vedy a
      výskumu  zo SR, resp.zahraničia </t>
  </si>
  <si>
    <t>účty rezervného fondu</t>
  </si>
  <si>
    <t>účty fondu reprodukcie</t>
  </si>
  <si>
    <t>účty štipendijného fondu</t>
  </si>
  <si>
    <t>účty fondov na podporu štúdia študentov so špecifickými potrebami</t>
  </si>
  <si>
    <t>účty ostatných fondov</t>
  </si>
  <si>
    <t>dotačný účet VVŠ</t>
  </si>
  <si>
    <t>devízové účty</t>
  </si>
  <si>
    <t>účty sociálneho fondu</t>
  </si>
  <si>
    <t>účty podnikateľskej činnosti</t>
  </si>
  <si>
    <t xml:space="preserve">   účty termínovaných vkladov</t>
  </si>
  <si>
    <t>bežné účty - zábezpeka</t>
  </si>
  <si>
    <t xml:space="preserve">   účty mimo Štátnej pokladnice spolu</t>
  </si>
  <si>
    <t>ostatné bankové účty v Štátnej pokladnici 
mimo účtov uvedených v R2:R16</t>
  </si>
  <si>
    <t>- bežné účty okrem účtov uvedených v 
  R4:R6</t>
  </si>
  <si>
    <t>Účty v Štátnej pokladnici spolu [SUM(R2:R16)]</t>
  </si>
  <si>
    <t>Stav bankových účtov v ŠP spolu [R1+R18+R19]</t>
  </si>
  <si>
    <t xml:space="preserve">Verejná vysoká škola tu uvedie stavy na jednotlivých účtoch. </t>
  </si>
  <si>
    <t>Verejná vysoká škola tu uvedie stavy na účtoch, na ktoré uchádzači  počas procesu verejného obstarávania vkladajú finančnú zábezpeku.</t>
  </si>
  <si>
    <t>V tomto riadku uvedie verejná vysoká škola všetky ostatné stavy na bankových účtov v Štátnej pokladnici, ktoré neboli zaradené ani do jednej skupiny účtov.</t>
  </si>
  <si>
    <r>
      <t xml:space="preserve">Čísla účtov v </t>
    </r>
    <r>
      <rPr>
        <b/>
        <sz val="12"/>
        <color rgb="FF0000FF"/>
        <rFont val="Times New Roman"/>
        <family val="1"/>
        <charset val="238"/>
      </rPr>
      <t>tvare IBAN</t>
    </r>
  </si>
  <si>
    <t>T16_R2</t>
  </si>
  <si>
    <t>zdroj 1AB + 3AB spolu</t>
  </si>
  <si>
    <t>zdroj 11S1; 13S1</t>
  </si>
  <si>
    <t>zdroj 11S2; 13S2</t>
  </si>
  <si>
    <t>zdroj 11T1; 13T1</t>
  </si>
  <si>
    <t>zdroj 11T2; 13T2</t>
  </si>
  <si>
    <t>zdroj 1AC1; 3AC1</t>
  </si>
  <si>
    <t>zdroj 1AC2; 3AC2</t>
  </si>
  <si>
    <t>zdroj 1AB1; 3AB1</t>
  </si>
  <si>
    <t>zdroj 1AB2; 3AB2</t>
  </si>
  <si>
    <t>zdroj 1AM + 3AM spolu</t>
  </si>
  <si>
    <t>zdroj 1AM1; 3AM1</t>
  </si>
  <si>
    <t>zdroj 1AM2; 3AM2</t>
  </si>
  <si>
    <t>zdroj 1AJ + 3AJ spolu</t>
  </si>
  <si>
    <t>zdroj 1AJ1; 3AJ1</t>
  </si>
  <si>
    <t>zdroj 1AJ2; 3AJ2</t>
  </si>
  <si>
    <t xml:space="preserve">Dotačný účet VVŠ, na ktorý MŠVVaŠ SR poskytuje dotáciu. </t>
  </si>
  <si>
    <r>
      <t>T4_R1</t>
    </r>
    <r>
      <rPr>
        <b/>
        <sz val="12"/>
        <color rgb="FFFF0000"/>
        <rFont val="Times New Roman"/>
        <family val="1"/>
        <charset val="238"/>
      </rPr>
      <t>3</t>
    </r>
  </si>
  <si>
    <r>
      <t>T4_R1</t>
    </r>
    <r>
      <rPr>
        <b/>
        <sz val="12"/>
        <color rgb="FFFF0000"/>
        <rFont val="Times New Roman"/>
        <family val="1"/>
        <charset val="238"/>
      </rPr>
      <t>4</t>
    </r>
  </si>
  <si>
    <r>
      <t>Návrh na prídel do štipendijného fondu na základe rozhodnutia VVŠ, ktorý sa musí rovnať minimálne objemu z riadku R1</t>
    </r>
    <r>
      <rPr>
        <b/>
        <sz val="12"/>
        <color rgb="FFFF0000"/>
        <rFont val="Times New Roman"/>
        <family val="1"/>
        <charset val="238"/>
      </rPr>
      <t>3</t>
    </r>
    <r>
      <rPr>
        <b/>
        <sz val="12"/>
        <rFont val="Times New Roman"/>
        <family val="1"/>
        <charset val="238"/>
      </rPr>
      <t>.</t>
    </r>
  </si>
  <si>
    <t>V prípade, že časť dotácie škola posúva na zmluvné zariadenia, uveďe objem posunutej dotácie do poznámky pod tabuľkou.</t>
  </si>
  <si>
    <r>
      <t>Dotácie z iných kapitol spolu [</t>
    </r>
    <r>
      <rPr>
        <sz val="12"/>
        <color theme="1"/>
        <rFont val="Times New Roman"/>
        <family val="1"/>
        <charset val="238"/>
      </rPr>
      <t>R15+R18+R21+....] *)</t>
    </r>
  </si>
  <si>
    <r>
      <t xml:space="preserve">Dotácie z kapitoly MŠVVaŠ SR spolu </t>
    </r>
    <r>
      <rPr>
        <sz val="12"/>
        <color theme="1"/>
        <rFont val="Times New Roman"/>
        <family val="1"/>
        <charset val="238"/>
      </rPr>
      <t xml:space="preserve">[R1+R4+R7+R10] </t>
    </r>
  </si>
  <si>
    <t>za riadok 23 uveďte ďalšie zdroje, ktoré boli poskytnuté z EÚ a z iných kapitol</t>
  </si>
  <si>
    <r>
      <t>Dotácie z prostriedkov EÚ spolu</t>
    </r>
    <r>
      <rPr>
        <sz val="12"/>
        <color indexed="8"/>
        <rFont val="Times New Roman"/>
        <family val="1"/>
      </rPr>
      <t xml:space="preserve"> [R13+R14]</t>
    </r>
  </si>
  <si>
    <r>
      <rPr>
        <sz val="12"/>
        <rFont val="Times New Roman"/>
        <family val="1"/>
        <charset val="238"/>
      </rPr>
      <t>Globálna hodnota na bankových účtoch z R20 sa kontroluje na Súvahu, časť Aktíva, r. 053.</t>
    </r>
    <r>
      <rPr>
        <sz val="12"/>
        <color rgb="FFFF0000"/>
        <rFont val="Times New Roman"/>
        <family val="1"/>
        <charset val="238"/>
      </rPr>
      <t xml:space="preserve">
</t>
    </r>
  </si>
  <si>
    <r>
      <t xml:space="preserve">Tabuľka č. 1 poskytuje informácie o celkovom objeme a programovej štruktúre príjmov na základe Zmluvy o poskytnutí  dotácií  zo štátneho rozpočtu prostredníctvom kapitoly MŠVVaŠ  na  programe  077 na zdroji 111, 131H a </t>
    </r>
    <r>
      <rPr>
        <b/>
        <sz val="12"/>
        <color rgb="FFFF0000"/>
        <rFont val="Times New Roman"/>
        <family val="1"/>
        <charset val="238"/>
      </rPr>
      <t>131I</t>
    </r>
    <r>
      <rPr>
        <b/>
        <sz val="12"/>
        <color theme="1"/>
        <rFont val="Times New Roman"/>
        <family val="1"/>
        <charset val="238"/>
      </rPr>
      <t xml:space="preserve"> (pri KV).  Dotácie programov 021, 05T, 06K, resp. programov zo štrukturálnych fondov EÚ </t>
    </r>
    <r>
      <rPr>
        <b/>
        <u/>
        <sz val="12"/>
        <color theme="1"/>
        <rFont val="Times New Roman"/>
        <family val="1"/>
        <charset val="238"/>
      </rPr>
      <t>nie sú</t>
    </r>
    <r>
      <rPr>
        <b/>
        <sz val="12"/>
        <color theme="1"/>
        <rFont val="Times New Roman"/>
        <family val="1"/>
        <charset val="238"/>
      </rPr>
      <t xml:space="preserve"> súčasťou tejto zmluvy. </t>
    </r>
  </si>
  <si>
    <t>23a</t>
  </si>
  <si>
    <t>23b</t>
  </si>
  <si>
    <t>Náklady na štipendiá doktorandov v dennej forme štúdia spolu</t>
  </si>
  <si>
    <t>Tabuľka č. 7 poskytuje informácie o  počte osobomesiacov doktorandov v dennej forme štúdia, o nákladoch vysokej školy na štipendiá doktorandov.</t>
  </si>
  <si>
    <t>Obsah tabuľkovej prílohy výročnej správy o hospodárení verejnej vysokej školy za rok 2020</t>
  </si>
  <si>
    <t>Vysvetlivky k tabuľkám výročnej správy o hospodárení verejných vysokých škôl za rok 2020</t>
  </si>
  <si>
    <t>Súvzťažnosti tabuliek výročnej správy o hospodárení verejných vysokých škôl za rok 2020</t>
  </si>
  <si>
    <r>
      <t>Príjmy verejnej vysokej školy v roku 2020</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</si>
  <si>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sz val="12"/>
        <color rgb="FF00B050"/>
        <rFont val="Times New Roman"/>
        <family val="1"/>
        <charset val="238"/>
      </rPr>
      <t xml:space="preserve"> </t>
    </r>
    <r>
      <rPr>
        <sz val="12"/>
        <rFont val="Times New Roman"/>
        <family val="1"/>
        <charset val="238"/>
      </rPr>
      <t xml:space="preserve"> na programe 077 </t>
    </r>
  </si>
  <si>
    <t>Výnosy verejnej vysokej školy v rokoch 2019 a 2020</t>
  </si>
  <si>
    <r>
      <t>Výnosy verejnej vysokej školy zo školného a z poplatkov spojených so štúdiom v rokoch 2019</t>
    </r>
    <r>
      <rPr>
        <sz val="12"/>
        <color indexed="10"/>
        <rFont val="Times New Roman"/>
        <family val="1"/>
        <charset val="238"/>
      </rPr>
      <t xml:space="preserve"> </t>
    </r>
    <r>
      <rPr>
        <sz val="12"/>
        <rFont val="Times New Roman"/>
        <family val="1"/>
        <charset val="238"/>
      </rPr>
      <t>a 2020</t>
    </r>
  </si>
  <si>
    <t>Náklady verejnej vysokej školy v rokoch 2019 a 2020</t>
  </si>
  <si>
    <t>Zamestnanci a náklady na mzdy verejnej vysokej školy v roku 2020</t>
  </si>
  <si>
    <r>
      <t>Zamestnanci a náklady na mzdy verejnej vysokej školy v roku 2020</t>
    </r>
    <r>
      <rPr>
        <sz val="12"/>
        <color theme="1"/>
        <rFont val="Times New Roman"/>
        <family val="1"/>
        <charset val="238"/>
      </rPr>
      <t xml:space="preserve"> - len ženy</t>
    </r>
  </si>
  <si>
    <t>Náklady verejnej vysokej školy na štipendiá  doktorandov v dennej forme štúdia v roku 2020</t>
  </si>
  <si>
    <t>Údaje o systéme sociálnej podpory  - časť  sociálne štipendiá  (§ 96 zákona) za roky 2019 a 2020</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</si>
  <si>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2019 a 2020</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</si>
  <si>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2019 a 2020</t>
    </r>
  </si>
  <si>
    <t>Zdroje verejnej vysokej školy na obstaranie a technické zhodnotenie dlhodobého  majetku v rokoch 2019 a 2020</t>
  </si>
  <si>
    <t>Výdavky verejnej vysokej školy na obstaranie a technické zhodnotenie dlhodobého majetku v roku 2020</t>
  </si>
  <si>
    <t>Stav a vývoj finančných fondov verejnej vysokej školy v rokoch 2019 a 2020</t>
  </si>
  <si>
    <r>
      <t>Štruktúra a stav finančných prostriedkov na bankových účtoch verejnej vysokej školy k 31. decembru 2020</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</si>
  <si>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2020</t>
  </si>
  <si>
    <r>
      <t>Príjmy z dotácií verejnej vysokej škole zo štátneho rozpočtu z kapitoly MŠVVaŠ SR poskytnuté mimo programu 077 a mimo príjmov z prostriedkov EÚ (zo štrukturálnych fondov) v roku 2020</t>
    </r>
    <r>
      <rPr>
        <sz val="12"/>
        <color rgb="FF00B050"/>
        <rFont val="Times New Roman"/>
        <family val="1"/>
        <charset val="238"/>
      </rPr>
      <t xml:space="preserve"> </t>
    </r>
  </si>
  <si>
    <t>Štipendiá z vlastných zdrojov podľa § 97 zákona v rokoch 2019 a 2020</t>
  </si>
  <si>
    <t xml:space="preserve">Motivačné štipendiá  v rokoch 2019 a 2020 (v zmysle § 96a  zákona ) </t>
  </si>
  <si>
    <t>Štruktúra účtu 384 - výnosy budúcich období v rokoch 2019 a 2020</t>
  </si>
  <si>
    <t>Výnosy verejnej vysokej školy v roku 2020 v oblasti sociálnej podpory študentov</t>
  </si>
  <si>
    <r>
      <t>Náklady verejnej vysokej školy  v roku 2020</t>
    </r>
    <r>
      <rPr>
        <sz val="12"/>
        <color indexed="10"/>
        <rFont val="Times New Roman"/>
        <family val="1"/>
        <charset val="238"/>
      </rPr>
      <t xml:space="preserve"> </t>
    </r>
    <r>
      <rPr>
        <sz val="12"/>
        <rFont val="Times New Roman"/>
        <family val="1"/>
        <charset val="238"/>
      </rPr>
      <t>v oblasti sociálnej podpory študentov</t>
    </r>
  </si>
  <si>
    <r>
      <t>Zmeny tabuliek výročnej správy o hospodárení za rok 2020</t>
    </r>
    <r>
      <rPr>
        <b/>
        <sz val="14"/>
        <color indexed="10"/>
        <rFont val="Times New Roman"/>
        <family val="1"/>
        <charset val="238"/>
      </rPr>
      <t xml:space="preserve"> </t>
    </r>
    <r>
      <rPr>
        <b/>
        <sz val="14"/>
        <rFont val="Times New Roman"/>
        <family val="1"/>
        <charset val="238"/>
      </rPr>
      <t>v porovnaní s rokom 2019</t>
    </r>
  </si>
  <si>
    <t>Vysvetlivky k tabuľkám výročnej správy o hospodárení verejnej vysokej školy za rok 2020</t>
  </si>
  <si>
    <r>
      <t>Príspevok na jedno jedlo zo štátneho rozpočtu bol po celý rok  2020</t>
    </r>
    <r>
      <rPr>
        <b/>
        <sz val="12"/>
        <color indexed="8"/>
        <rFont val="Times New Roman"/>
        <family val="1"/>
        <charset val="238"/>
      </rPr>
      <t xml:space="preserve"> vo výške  </t>
    </r>
    <r>
      <rPr>
        <b/>
        <sz val="12"/>
        <color rgb="FFFF0000"/>
        <rFont val="Times New Roman"/>
        <family val="1"/>
        <charset val="238"/>
      </rPr>
      <t>1,4</t>
    </r>
    <r>
      <rPr>
        <b/>
        <sz val="12"/>
        <color indexed="8"/>
        <rFont val="Times New Roman"/>
        <family val="1"/>
        <charset val="238"/>
      </rPr>
      <t xml:space="preserve"> euro. </t>
    </r>
  </si>
  <si>
    <r>
      <t>Uvedie sa objem prijatej kapitálovej dotácie z rozpočtu kapitoly MŠVVaŠ SR a z iných rozpočtových kapitol v roku 2020 zo zdroja 111, 131H, 131I,</t>
    </r>
    <r>
      <rPr>
        <sz val="12"/>
        <color rgb="FFFF0000"/>
        <rFont val="Times New Roman"/>
        <family val="1"/>
        <charset val="238"/>
      </rPr>
      <t xml:space="preserve"> 131J</t>
    </r>
    <r>
      <rPr>
        <sz val="12"/>
        <color theme="1"/>
        <rFont val="Times New Roman"/>
        <family val="1"/>
        <charset val="238"/>
      </rPr>
      <t xml:space="preserve"> (kapitálová dotácia, ktorá bola verejnej vysokej škole poukázaná na účet (cash) v sledovanom období,  účet 346002 - strana DAL)</t>
    </r>
  </si>
  <si>
    <t>vložený zdroj 131J</t>
  </si>
  <si>
    <t>zmenená výška dotácie na jedlo</t>
  </si>
  <si>
    <t>treba doplniť zdroje!!!!!</t>
  </si>
  <si>
    <t>Tabuľka č. 12 poskytuje informácie o štruktúre a objeme výdavkov, ktoré verejná vysoká škola  použila na obstaranie a technické zhodnotenie dlhodobého majetku v roku 2020.</t>
  </si>
  <si>
    <r>
      <t xml:space="preserve">   V stĺpci A uvádzajte pre KV: zdroj 111+131</t>
    </r>
    <r>
      <rPr>
        <sz val="12"/>
        <color theme="1"/>
        <rFont val="Times New Roman"/>
        <family val="1"/>
        <charset val="238"/>
      </rPr>
      <t>H+ 131I</t>
    </r>
    <r>
      <rPr>
        <sz val="12"/>
        <color rgb="FFFF0000"/>
        <rFont val="Times New Roman"/>
        <family val="1"/>
        <charset val="238"/>
      </rPr>
      <t xml:space="preserve">+131J </t>
    </r>
    <r>
      <rPr>
        <sz val="12"/>
        <color theme="1"/>
        <rFont val="Times New Roman"/>
        <family val="1"/>
      </rPr>
      <t>(príjem na 322 001)</t>
    </r>
  </si>
  <si>
    <r>
      <t>Výdavky na obstaranie majetku kryté v priebehu roku 2020</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</si>
  <si>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2019 a 2020.</t>
  </si>
  <si>
    <r>
      <t>Uvedú sa sumárne stavy ostatných  fondov, ktoré vysoká škola vytvorila za roky 2019</t>
    </r>
    <r>
      <rPr>
        <sz val="12"/>
        <color indexed="10"/>
        <rFont val="Times New Roman"/>
        <family val="1"/>
        <charset val="238"/>
      </rPr>
      <t xml:space="preserve"> </t>
    </r>
    <r>
      <rPr>
        <sz val="12"/>
        <rFont val="Times New Roman"/>
        <family val="1"/>
        <charset val="238"/>
      </rPr>
      <t>a 2020 v zmysle §16a ods. 1 zákona č. 131/2002 Z. z. o vysokých školách v znení neskorších predpisov.</t>
    </r>
  </si>
  <si>
    <r>
      <t xml:space="preserve">Tabuľka č. 16 poskytuje informácie o objeme a štruktúre finančných prostriedkov na bankových účtoch verejnej vysokej školy  k 31. 12. 2020 v členení podľa jednotlivých skupín účtov. Celkový objem finančných prostriedkov za všetky účty v Štátnej pokladnici musí byť v súlade s údajmi, ktoré vykazuje Štátna pokladnica za každého klienta ŠP osobitne. </t>
    </r>
    <r>
      <rPr>
        <b/>
        <sz val="12"/>
        <color rgb="FFFF0000"/>
        <rFont val="Times New Roman"/>
        <family val="1"/>
        <charset val="238"/>
      </rPr>
      <t xml:space="preserve">V stĺpci C vysoká škola uvedie čísla všetkých účtov v tvare IBAN. </t>
    </r>
  </si>
  <si>
    <t>T16_R2:R16</t>
  </si>
  <si>
    <t>T16_R3</t>
  </si>
  <si>
    <t>Verejná vysoká škola tu uvedie stavy na bežných účtoch neuvedených v riadkoch R4:R6.</t>
  </si>
  <si>
    <t>T16_R16</t>
  </si>
  <si>
    <t>T16_ R17</t>
  </si>
  <si>
    <t>T16_R18</t>
  </si>
  <si>
    <t>T16_R19</t>
  </si>
  <si>
    <r>
      <t>Ak má VVŠ finančné prostriedky zaúčtované na účte 261 - peniaze na ceste, uvedie ich v tomto riadku: z dôvodu kontroly stavu na bankových účtoch k 31. 12. 2020</t>
    </r>
    <r>
      <rPr>
        <sz val="12"/>
        <color rgb="FFFF0000"/>
        <rFont val="Times New Roman"/>
        <family val="1"/>
        <charset val="238"/>
      </rPr>
      <t xml:space="preserve"> </t>
    </r>
    <r>
      <rPr>
        <sz val="12"/>
        <rFont val="Times New Roman"/>
        <family val="1"/>
        <charset val="238"/>
      </rPr>
      <t xml:space="preserve">na údaje zo súvahy. </t>
    </r>
  </si>
  <si>
    <t>T17_R15</t>
  </si>
  <si>
    <t>Ak VVŠ obdržala finančné prostriedky aj z inej kapitoly štátneho rozpočtu, uvádzajú sa osobitne. Tieto dotácie sa evidujú na zdrojoch podľa platnej rozpočtovej klasifikácie na rok 2019 a nie sú súčasťou dotácií, vykazovaných v T2_R1.  Pri dotáciách z MŠVVaŠ SR nevymenované, ale používané zdroje uveďte do riadkov R23a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</si>
  <si>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2020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2020. </t>
    </r>
  </si>
  <si>
    <t>Súvzťažnosti medzi tabuľkami výročnej správy o hospodárení verejnej vysokej školy za rok 2020</t>
  </si>
  <si>
    <r>
      <t xml:space="preserve">T1 = </t>
    </r>
    <r>
      <rPr>
        <b/>
        <sz val="12"/>
        <rFont val="Times New Roman"/>
        <family val="1"/>
        <charset val="238"/>
      </rPr>
      <t>dotačná zmluva na 2020</t>
    </r>
  </si>
  <si>
    <t>Bežná a kapitálová dotácia je kontrolovaná na Zmluvu o poskytnutí  dotácií  zo štátneho rozpočtu prostredníctvom kapitoly MŠVVaŠ (ďalej len "dotačná zmluva") a jej dodatkov na rok 2020 na  programe  077.</t>
  </si>
  <si>
    <r>
      <t xml:space="preserve">Výnosy sú kontrolované na údaje z výkazníctva - výkaz ziskov a strát, časť </t>
    </r>
    <r>
      <rPr>
        <b/>
        <sz val="12"/>
        <color theme="1"/>
        <rFont val="Times New Roman"/>
        <family val="1"/>
        <charset val="238"/>
      </rPr>
      <t>výnosy</t>
    </r>
    <r>
      <rPr>
        <sz val="12"/>
        <color theme="1"/>
        <rFont val="Times New Roman"/>
        <family val="1"/>
        <charset val="238"/>
      </rPr>
      <t xml:space="preserve">. 
Údaje v T3 z roku 2020  a údaje z roku 2019 sa uvádzajú v eurách s presnosťou na dve desatinné miestá ( </t>
    </r>
    <r>
      <rPr>
        <i/>
        <sz val="12"/>
        <color theme="1"/>
        <rFont val="Times New Roman"/>
        <family val="1"/>
        <charset val="238"/>
      </rPr>
      <t>pričom zobrazenie tabuliek je nastavené na Eur)</t>
    </r>
    <r>
      <rPr>
        <sz val="12"/>
        <color theme="1"/>
        <rFont val="Times New Roman"/>
        <family val="1"/>
        <charset val="238"/>
      </rPr>
      <t>. 
Výnosy zo školného, resp. z poplatkov  spojených so štúdiom za hlavnú činnosť v T3_R20, R26 sa taktiež kontrolujú na T4_R1_SB a T4_R7_SB.</t>
    </r>
  </si>
  <si>
    <t>T3_R20_SA (SC) = T4_R1_SA (SB),
T3_R26_SA (SC) = T4_R6_SA (SB)</t>
  </si>
  <si>
    <t>T4_R1_SA(SB) = T3_R20_SA(SC),
T4_R6_SA(SB) = T3_R26_SA(SC) 
T4_R14_SA(SB) = T13_R9_SE(SF)
T4_R15_SB = T22_R57_SB</t>
  </si>
  <si>
    <t>Údaje v T4 sú kontrolované na údaje z T3, a to na výnosy z hlavnej činnosti - školné (T3_R20), poplatky spojené so štúdiom (T3_R26). 
Údaj  v R14 - návrh na prídel do štipendijného fondu musí byť minimálne vo výške vykazovanom na riadku R14 - základ pre prídel do štipendijného fondu.</t>
  </si>
  <si>
    <r>
      <t>Údaje v riadkoch R1:R6, R7, R9, R13, R14, R16, R17  sú kontrolované s údajmi v štatistickom výkaze Škol (MŠ SR) 2-04 za rok 2020</t>
    </r>
    <r>
      <rPr>
        <sz val="12"/>
        <color indexed="10"/>
        <rFont val="Times New Roman"/>
        <family val="1"/>
        <charset val="238"/>
      </rPr>
      <t>.</t>
    </r>
    <r>
      <rPr>
        <sz val="12"/>
        <rFont val="Times New Roman"/>
        <family val="1"/>
        <charset val="238"/>
      </rPr>
      <t xml:space="preserve"> 
Údaje v riadkoch 15a ... (špecifiká) sú kontrolované na rozpis dotácie v roku 2019.</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</si>
  <si>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t>Údaje  sú kontrolované na  dotačné zmluvy a na účelovú dotáciu na rok 2019, 2020. Za rok 2018 na T1_R12_SA.
Údaje v T8_R1_SC by sa mali rovnať údajom z CRŠ kód 1.</t>
  </si>
  <si>
    <t>T8_R5_SC= T1_R12_SA
T8_R4_SC = zostatok k 31.12.2019
T8_R6_SA = T8_R4_SC 
T8_R1_SA (SC)  ≤ T13_R11_SE (SF)</t>
  </si>
  <si>
    <t>Údaj v T8_R4_SA predstavuje zostatok nevyčerpanej dotácie z predchádzajúceho roka, t. j. k 31. 12. 2019.  
Údaj v T8_R6_SA (SC) predstavuje zostatok nevyčerpanej dotácie k 31. 12. príslušného roka (2019, resp. 2020) a ich hodnoty sa vypočítajú z ostatných uvedených údajov. Zostatok nevyčerpanej dotácie k 31. 12. 2019 je totožný  s údajmi vykazovanými v tabuľke T8 výročnej správy za rok 2019.</t>
  </si>
  <si>
    <t>T9_R1 = štatistické výkazy MŠVVaŠ SR 2019 (2020)</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</si>
  <si>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2019, 2020.</t>
    </r>
  </si>
  <si>
    <t xml:space="preserve">T9_R6_SA (SB) = dotačná zmluva 2019 (2020) - účelové prostriedky na študentské domovy (vrátane dotácie na valorizáciu miezd ŠJ) </t>
  </si>
  <si>
    <t>T10_R7_SA (SB) = dotačná zmluva 2019 (2020)_účelová dotácia na študentské jedálne</t>
  </si>
  <si>
    <t>Údaje v R7_SA (SB) sú kontrolované na  dotačné zmluvy a na účelovú dotáciu na rok 2019, 2020.</t>
  </si>
  <si>
    <t>T10_R13 = štatistické výkazy MŠVVaŠ SR 2019 (2020)</t>
  </si>
  <si>
    <r>
      <t xml:space="preserve">Údaje v T11_R2 - tvorba fondu reprodukcie za roky 2019 a 2020 sa musia rovnať údajom v T13_R2_SC (SD). 
</t>
    </r>
    <r>
      <rPr>
        <strike/>
        <sz val="12"/>
        <rFont val="Times New Roman"/>
        <family val="1"/>
        <charset val="238"/>
      </rPr>
      <t/>
    </r>
  </si>
  <si>
    <t>T11_SB_R10a = T17_SC+SD_R16</t>
  </si>
  <si>
    <t>T12_R17_SG = výkazníctvo 2020, kategória 700, všetky zdroje</t>
  </si>
  <si>
    <t>T13_R9_SF = T4_R14_SB</t>
  </si>
  <si>
    <r>
      <t>Stavy fondov k 1.1. a k 31.12.2020</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</si>
  <si>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t>T16_R20_SB = výkazníctvo, súvaha, časť Aktíva, riadok 053,</t>
  </si>
  <si>
    <t xml:space="preserve">Údaje v T17 sú kontrolované na hodnoty z výkazníctva, finančné prostriedky z EÚ (vrátane spolufinancovania zo štátneho rozpočtu), zabezpečované prostredníctvom MŠVVaŠ SR v roku 2020. </t>
  </si>
  <si>
    <t xml:space="preserve">T20_R2 = dotačná zmluva 2019 (2020)_účelová dotácia na motivačné štipendiá
</t>
  </si>
  <si>
    <t xml:space="preserve">Celková hodnota účtu 384 za rok 2019 a 2020,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(2019), resp. SI (2020). 
Údaje za rok 2019 musia byť totožné s údajmi, ktoré VVŠ predložili k výsledkom hospodárenia VVŠ za rok 2019. </t>
  </si>
  <si>
    <t xml:space="preserve">T21_R1_SF  = výkazníctvo 2019 súvaha, časť pasíva, riadok 103, predchádzajúce účtovné obdobie
T21_R1_SL = výkazníctvo 2020, súvaha, časť pasíva, riadok 103, bežné účtovné obdobie </t>
  </si>
  <si>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2019  rovná súčtu zvyšku prijatej kapitálovej dotácie na kompenzáciu odpisov z roku 2020 (stĺpec SA) a výšky kapitálovej dotácie (2019)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</si>
  <si>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2020  rovná súčtu zvyšku prijatej kapitálovej dotácie na kompenzáciu odpisov z roku 2019</t>
    </r>
    <r>
      <rPr>
        <sz val="12"/>
        <color indexed="10"/>
        <rFont val="Times New Roman"/>
        <family val="1"/>
        <charset val="238"/>
      </rPr>
      <t xml:space="preserve"> </t>
    </r>
    <r>
      <rPr>
        <sz val="12"/>
        <rFont val="Times New Roman"/>
        <family val="1"/>
        <charset val="238"/>
      </rPr>
      <t xml:space="preserve">(stĺpec SB) a výšky kapitálovej dotácie (2020) z </t>
    </r>
    <r>
      <rPr>
        <sz val="12"/>
        <color indexed="8"/>
        <rFont val="Times New Roman"/>
        <family val="1"/>
        <charset val="238"/>
      </rPr>
      <t xml:space="preserve">T11_R10a_SB, zníženému o odpisy, vykazované v T5_R86a_SC. </t>
    </r>
  </si>
  <si>
    <t xml:space="preserve">Pri vypĺňaní tabuľky je potrebné dodržiavať "Manuál k vedeniu účtovníctva od 1. januára 2020 pre verejné vysoké školy používajúce finančný informačný systém SOFIA (verzia2) " </t>
  </si>
  <si>
    <r>
      <t xml:space="preserve">T22_R57_SA (SB) = T4_R14_SB
</t>
    </r>
    <r>
      <rPr>
        <sz val="11"/>
        <color theme="1"/>
        <rFont val="Times New Roman"/>
        <family val="1"/>
        <charset val="238"/>
      </rPr>
      <t>T22R_R64_SA_(SB)= T19_R1_SA_(SC)</t>
    </r>
  </si>
  <si>
    <t>T23_R24_SA_(SB)≥T19_R1_SA_(SC)
T23_R30_SA_(SB)=T4_R14_SA_(SB)</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</si>
  <si>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2020</t>
    </r>
    <r>
      <rPr>
        <b/>
        <sz val="14"/>
        <color rgb="FFFF0000"/>
        <rFont val="Times New Roman"/>
        <family val="1"/>
        <charset val="238"/>
      </rPr>
      <t xml:space="preserve">  </t>
    </r>
    <r>
      <rPr>
        <b/>
        <sz val="14"/>
        <rFont val="Times New Roman"/>
        <family val="1"/>
      </rPr>
      <t xml:space="preserve">na programe 077 </t>
    </r>
  </si>
  <si>
    <r>
      <t>Tabuľka č. 2: Príjmy verejnej vysokej školy v roku 2020</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</si>
  <si>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nejde sem aj KV na zdroji 131J 131H a 131????</t>
  </si>
  <si>
    <t>Tabuľka č. 3: Výnosy verejnej vysokej školy v rokoch 2019 a 2020</t>
  </si>
  <si>
    <t>Rozdiel 2020-2019</t>
  </si>
  <si>
    <r>
      <t>Tabuľka č. 4: Výnosy verejnej vysokej školy zo školného a z poplatkov spojených so štúdiom  
v rokoch 2019</t>
    </r>
    <r>
      <rPr>
        <b/>
        <sz val="14"/>
        <color rgb="FFFF0000"/>
        <rFont val="Times New Roman"/>
        <family val="1"/>
        <charset val="238"/>
      </rPr>
      <t xml:space="preserve"> </t>
    </r>
    <r>
      <rPr>
        <b/>
        <sz val="14"/>
        <rFont val="Times New Roman"/>
        <family val="1"/>
        <charset val="238"/>
      </rPr>
      <t>a 2020</t>
    </r>
    <r>
      <rPr>
        <b/>
        <sz val="14"/>
        <color rgb="FFFF0000"/>
        <rFont val="Times New Roman"/>
        <family val="1"/>
        <charset val="238"/>
      </rPr>
      <t xml:space="preserve"> </t>
    </r>
  </si>
  <si>
    <t>Tabuľka č. 5: Náklady verejnej vysokej školy v rokoch 2019 a 2020</t>
  </si>
  <si>
    <t>Tabuľka č. 6: Zamestnanci a náklady na mzdy verejnej vysokej školy v roku 2020</t>
  </si>
  <si>
    <t>Priemerný evidenčný prepočítaný počet zamestnancov za rok 2020</t>
  </si>
  <si>
    <t>Tabuľka č. 6a: Zamestnanci a náklady na mzdy verejnej vysokej školy v roku 2020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</si>
  <si>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2020</t>
    </r>
  </si>
  <si>
    <t xml:space="preserve">Tabuľka č. 7: Náklady verejnej vysokej školy na štipendiá doktorandov v dennej forme štúdia v roku 2020 </t>
  </si>
  <si>
    <t>Tabuľka č. 8: Údaje o systéme sociálnej podpory - časť  sociálne štipendiá  (§ 96 zákona) 
za roky 2019 a 2020</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</si>
  <si>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2019 a 2020</t>
    </r>
  </si>
  <si>
    <t>Tabuľka č. 11: Zdroje verejnej vysokej školy na obstaranie a technické zhodnotenie dlhodobého  majetku v rokoch 2019 a 2020</t>
  </si>
  <si>
    <r>
      <t xml:space="preserve">zdroj 131H, 131I, </t>
    </r>
    <r>
      <rPr>
        <sz val="12"/>
        <color rgb="FFFF0000"/>
        <rFont val="Times New Roman"/>
        <family val="1"/>
        <charset val="238"/>
      </rPr>
      <t xml:space="preserve">131J </t>
    </r>
    <r>
      <rPr>
        <sz val="12"/>
        <color theme="1"/>
        <rFont val="Times New Roman"/>
        <family val="1"/>
      </rPr>
      <t xml:space="preserve"> len za ŠD</t>
    </r>
  </si>
  <si>
    <t>Tabuľka č. 12: Výdavky verejnej vysokej školy na obstaranie a technické zhodnotenie dlhodobého majetku v roku 2020</t>
  </si>
  <si>
    <r>
      <t xml:space="preserve">Čerpanie kapitálovej dotácie v roku 2020
</t>
    </r>
    <r>
      <rPr>
        <b/>
        <sz val="11"/>
        <color theme="1"/>
        <rFont val="Times New Roman"/>
        <family val="1"/>
      </rPr>
      <t>z prostriedkov EÚ (štrukturálnych fondov)</t>
    </r>
  </si>
  <si>
    <t xml:space="preserve">Čerpanie bežnej dotácie v roku 2020 prostredníctvom fondu reprodukcie </t>
  </si>
  <si>
    <t>len z kapitálovej dotácie prijatej na podpoložku 322 001 (na základe dotačnej zmluvy a dodatkov v r. 2020)</t>
  </si>
  <si>
    <t>Tabuľka č. 13: Stav a vývoj finančných fondov verejnej vysokej školy v rokoch 2019 a 2020</t>
  </si>
  <si>
    <t>Tabuľka č. 16: Štruktúra a stav finančných prostriedkov na bankových účtoch verejnej vysokej školy
   k 31. decembru 2020</t>
  </si>
  <si>
    <t>Stav účtu k 31.12.2020</t>
  </si>
  <si>
    <t>Tabuľka č. 17: Príjmy verejnej vysokej školy z prostriedkov EÚ a z prostriedkov na ich spolufinancovanie 
zo štátneho rozpočtu z kapitoly MŠVVaŠ SR a z iných kapitol štátneho rozpočtu v roku 2020</t>
  </si>
  <si>
    <r>
      <t>Tabuľka č. 18: Príjmy z dotácií verejnej vysokej škole zo štátneho rozpočtu z kapitoly MŠVVaŠ SR 
poskytnuté mimo programu 077 a mimo príjmov z prostriedkov EÚ (zo štrukturálnych fondov) v roku 2020</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</si>
  <si>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2019 a 2020 </t>
  </si>
  <si>
    <t xml:space="preserve">Tabuľka č. 20: Motivačné štipendiá  v rokoch 2019 a 200 (v zmysle § 96a zákona )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</si>
  <si>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2019 a 2020</t>
    </r>
    <r>
      <rPr>
        <b/>
        <sz val="14"/>
        <color rgb="FFFF0000"/>
        <rFont val="Times New Roman"/>
        <family val="1"/>
        <charset val="238"/>
      </rPr>
      <t xml:space="preserve"> </t>
    </r>
  </si>
  <si>
    <t>Stav k 31. 12. 2020</t>
  </si>
  <si>
    <t xml:space="preserve">Tabuľka č. 22: Výnosy verejnej vysokej školy v roku 2020 v oblasti sociálnej podpory študentov </t>
  </si>
  <si>
    <t>Výnosy
v hlavnej činnosti
2019</t>
  </si>
  <si>
    <r>
      <t>Výnosy
hlavnej činnosti
2020</t>
    </r>
    <r>
      <rPr>
        <sz val="12"/>
        <color indexed="10"/>
        <rFont val="Times New Roman"/>
        <family val="1"/>
        <charset val="238"/>
      </rPr>
      <t xml:space="preserve"> </t>
    </r>
  </si>
  <si>
    <t xml:space="preserve">Tabuľka č .23:  Náklady verejnej vysokej školy  v roku 2020 v oblasti sociálnej podpory študentov </t>
  </si>
  <si>
    <t>Náklady
hlavnej činnosti
2020</t>
  </si>
  <si>
    <r>
      <t>Rozdiel 2020-2019</t>
    </r>
    <r>
      <rPr>
        <sz val="12"/>
        <color indexed="10"/>
        <rFont val="Times New Roman"/>
        <family val="1"/>
        <charset val="238"/>
      </rPr>
      <t xml:space="preserve"> </t>
    </r>
  </si>
  <si>
    <t>v hlavičkách, vo vysvetlivkách a v súvzťažnostiach boli zmenené (aktualizované) roky , všetky zmeny vo vysvetlivkách a súvzťažnostiach sú vyznačené farebne</t>
  </si>
  <si>
    <t>Počet osobomesiacov interných doktorandov spolu za 2020</t>
  </si>
  <si>
    <r>
      <t>Tabuľka č. 10: Údaje o20 systéme sociálnej podpory  - časť výnosy a náklady</t>
    </r>
    <r>
      <rPr>
        <b/>
        <vertAlign val="superscript"/>
        <sz val="14"/>
        <rFont val="Times New Roman"/>
        <family val="1"/>
      </rPr>
      <t>1)</t>
    </r>
    <r>
      <rPr>
        <b/>
        <sz val="14"/>
        <rFont val="Times New Roman"/>
        <family val="1"/>
      </rPr>
      <t xml:space="preserve"> študentských jedální 
za roky 2019 a 2020</t>
    </r>
  </si>
  <si>
    <r>
      <t>výnosy verejnej vysokej školy v roku 2020</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</si>
  <si>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2020</t>
    </r>
    <r>
      <rPr>
        <sz val="12"/>
        <color rgb="FFFF0000"/>
        <rFont val="Times New Roman"/>
        <family val="1"/>
        <charset val="238"/>
      </rPr>
      <t xml:space="preserve"> </t>
    </r>
    <r>
      <rPr>
        <sz val="12"/>
        <rFont val="Times New Roman"/>
        <family val="1"/>
        <charset val="238"/>
      </rPr>
      <t>v oblasti sociálnej podpory študentov</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</si>
  <si>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2020.</t>
    </r>
  </si>
  <si>
    <r>
      <rPr>
        <b/>
        <sz val="9"/>
        <color rgb="FFFF0000"/>
        <rFont val="Arial"/>
        <family val="2"/>
        <charset val="238"/>
      </rPr>
      <t>Kecsö</t>
    </r>
    <r>
      <rPr>
        <sz val="9"/>
        <color rgb="FFFF0000"/>
        <rFont val="Arial"/>
        <family val="2"/>
        <charset val="238"/>
      </rPr>
      <t>: duálne vzdelávanie je z kapitoly ministerstva, patrí do T2 ???, ak ÁNO do ktorého riadku</t>
    </r>
  </si>
  <si>
    <r>
      <rPr>
        <b/>
        <sz val="9"/>
        <color rgb="FFFF0000"/>
        <rFont val="Arial"/>
        <family val="2"/>
        <charset val="238"/>
      </rPr>
      <t>Kecsö</t>
    </r>
    <r>
      <rPr>
        <sz val="9"/>
        <color rgb="FFFF0000"/>
        <rFont val="Arial"/>
        <family val="2"/>
        <charset val="238"/>
      </rPr>
      <t>: má ešte niekto projekt EHP ???</t>
    </r>
  </si>
  <si>
    <r>
      <rPr>
        <b/>
        <sz val="9"/>
        <color rgb="FFFF0000"/>
        <rFont val="Arial"/>
        <family val="2"/>
        <charset val="238"/>
      </rPr>
      <t>Kecsö</t>
    </r>
    <r>
      <rPr>
        <sz val="9"/>
        <color rgb="FFFF0000"/>
        <rFont val="Arial"/>
        <family val="2"/>
        <charset val="238"/>
      </rPr>
      <t>: zdroj 35 sa nemá používať, mi máme 11O3, 11O5, 1AJ1 ...</t>
    </r>
  </si>
  <si>
    <r>
      <t xml:space="preserve">Tabuľka č. 3 poskytuje informácie o objeme a štruktúre výnosov  verejnej vysokej školy v rokoch 2019 a 2020.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</si>
  <si>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 xml:space="preserve">Vysoká škola uvedie v samostatnom riadku objem výnosov zo školného za súbežné štúdium v dennej forme. </t>
  </si>
  <si>
    <t>Vysoká škola uvedie v samostatnom riadku objem výnosov zo školného za prekročenie štandardnej dĺžky štúdia v dennej forme .</t>
  </si>
  <si>
    <t>Vysoká škola uvedie v samostatnom riadku objem výnosov za štúdium v cudzom jazyku .</t>
  </si>
  <si>
    <r>
      <t>Minimálna výška prídelu do štipendijného fondu v roku 2019 a 2020</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</si>
  <si>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2019</t>
    </r>
    <r>
      <rPr>
        <b/>
        <sz val="12"/>
        <color indexed="10"/>
        <rFont val="Times New Roman"/>
        <family val="1"/>
        <charset val="238"/>
      </rPr>
      <t xml:space="preserve"> </t>
    </r>
    <r>
      <rPr>
        <b/>
        <sz val="12"/>
        <rFont val="Times New Roman"/>
        <family val="1"/>
        <charset val="238"/>
      </rPr>
      <t xml:space="preserve">a  2020.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</si>
  <si>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r>
      <t>V stĺpcoch A, B, C uvedie vysoká škola priemerný evidenčný prepočítaný počet zamestnancov za rok 2020</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</si>
  <si>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2020</t>
    </r>
    <r>
      <rPr>
        <sz val="12"/>
        <color indexed="10"/>
        <rFont val="Times New Roman"/>
        <family val="1"/>
        <charset val="238"/>
      </rPr>
      <t xml:space="preserve"> </t>
    </r>
    <r>
      <rPr>
        <sz val="12"/>
        <rFont val="Times New Roman"/>
        <family val="1"/>
        <charset val="238"/>
      </rPr>
      <t>platených z dotácie MŠVVaŠ SR, t.j. z prostriedkov uvedených v stĺpci F.</t>
    </r>
  </si>
  <si>
    <t>Uvedie sa objem prijatej kapitálovej dotácie z prostriedkov EÚ vrátane spolufinancovania (účet 346005 – 346008 strana DAL,  napr. zdroje 11S1, 11S2, 11T1, 11T2, (všetky zdroje EŠF na ktorých VVŠ účtuje, aj všetky analytické účty) okrem 11E1, 11E2, 11E3, 11E4 a 121 – viď riadok 13).</t>
  </si>
  <si>
    <r>
      <t>Uvedie sa zostatok kapitálovej dotácie na obstaranie a technické zhodnotenie dlhodobého majetku (nevyčerpané finančné  prostriedky k 31. 12. 2019</t>
    </r>
    <r>
      <rPr>
        <sz val="12"/>
        <color indexed="10"/>
        <rFont val="Times New Roman"/>
        <family val="1"/>
        <charset val="238"/>
      </rPr>
      <t xml:space="preserve"> </t>
    </r>
    <r>
      <rPr>
        <sz val="12"/>
        <color indexed="8"/>
        <rFont val="Times New Roman"/>
        <family val="1"/>
        <charset val="238"/>
      </rPr>
      <t>(stĺpec SA v R11), resp. k 31. 12. 2020 (stĺpec SB v R11) na zdrojoch 131x, 13S1, 13S2, 13T1,13T2.....(zostatky zo ŠR aj zo ŠF).</t>
    </r>
  </si>
  <si>
    <t>Uvedie sa objem na obstaranie a technické zhodnotenie dlhodobého majetku z iných zdrojov v danom roku vrátane zostatkov na týchto zdrojoch (patria sem aj prostriedky zo zdroja 11E1, 11E2 - Finančný mechanizmus EHP; 11E3, 11E4 - Nórsky finančný mechanizmus a 121 - Všeobecná pokladničná správa vrátane ich zostatkov z predchádzajúcich rokov).</t>
  </si>
  <si>
    <t>T13_SG(SH) uvádzajte tvorbu fondu podľa §16a bod d) zákona 131/2002 Z. z., t.j. fondu na podporu štúdia študentov so špecifickými potrebami.</t>
  </si>
  <si>
    <t>Tabuľka č.19 poskytuje informácie o objeme a štruktúre štipendií  vyplácaných verejnou vysokou školou z vlastných zdrojov podľa § 97 zákona. Neobsahuje údaje o "normálnych" štipendiách vyplatených doktorandom (t.j. podľa §54, ods.18 zákona).</t>
  </si>
  <si>
    <r>
      <t>pre KV: zdroj 111+</t>
    </r>
    <r>
      <rPr>
        <sz val="11"/>
        <color rgb="FFFF0000"/>
        <rFont val="Times New Roman"/>
        <family val="1"/>
        <charset val="238"/>
      </rPr>
      <t>131J</t>
    </r>
    <r>
      <rPr>
        <sz val="11"/>
        <color theme="1"/>
        <rFont val="Times New Roman"/>
        <family val="1"/>
      </rPr>
      <t xml:space="preserve"> (príjem v roku 2020 na 322 001)</t>
    </r>
  </si>
  <si>
    <r>
      <t xml:space="preserve">Dotácia na kapitálové výdavky zo štátneho rozpočtu  (111, </t>
    </r>
    <r>
      <rPr>
        <b/>
        <sz val="12"/>
        <color rgb="FFFF0000"/>
        <rFont val="Times New Roman"/>
        <family val="1"/>
        <charset val="238"/>
      </rPr>
      <t xml:space="preserve"> 131J</t>
    </r>
    <r>
      <rPr>
        <b/>
        <sz val="12"/>
        <rFont val="Times New Roman"/>
        <family val="1"/>
      </rPr>
      <t>*)</t>
    </r>
  </si>
  <si>
    <r>
      <t>Čerpanie kapitálovej dotácie v roku 2020</t>
    </r>
    <r>
      <rPr>
        <b/>
        <sz val="11"/>
        <color theme="1"/>
        <rFont val="Times New Roman"/>
        <family val="1"/>
      </rPr>
      <t xml:space="preserve">
zo štátneho rozpočtu (111 a  </t>
    </r>
    <r>
      <rPr>
        <b/>
        <sz val="11"/>
        <color rgb="FFFF0000"/>
        <rFont val="Times New Roman"/>
        <family val="1"/>
        <charset val="238"/>
      </rPr>
      <t>131J</t>
    </r>
    <r>
      <rPr>
        <b/>
        <sz val="11"/>
        <color theme="1"/>
        <rFont val="Times New Roman"/>
        <family val="1"/>
      </rPr>
      <t>) *)</t>
    </r>
  </si>
  <si>
    <r>
      <t>T5_R56_SC+SD &gt;=&lt; T6_R18_SH
T5_R77_(SC+SD) = T7_R1_S</t>
    </r>
    <r>
      <rPr>
        <sz val="12"/>
        <color rgb="FFFF0000"/>
        <rFont val="Times New Roman"/>
        <family val="1"/>
        <charset val="238"/>
      </rPr>
      <t>C</t>
    </r>
    <r>
      <rPr>
        <sz val="12"/>
        <color theme="1"/>
        <rFont val="Times New Roman"/>
        <family val="1"/>
        <charset val="238"/>
      </rPr>
      <t xml:space="preserve">
T5_R81_SD = T19_R1_SC</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</si>
  <si>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2019 a údaje z roku 2020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2020 -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T5_R77_SC+SD sa kontrolujú na údaje z T7_R1_SC. 
Štipendiá z vlastných zdrojov z T5_R81_SC sa kontrolujú na údaje v T19_R1_SC. </t>
    </r>
  </si>
  <si>
    <t>Údaje v T5 sú rozšírené o tvorbu fondov.</t>
  </si>
  <si>
    <r>
      <t>T6_R1..R6, R7, R9, R13, R14, R16, R17 = Škol 2-04 za 2020</t>
    </r>
    <r>
      <rPr>
        <sz val="12"/>
        <color indexed="10"/>
        <rFont val="Times New Roman"/>
        <family val="1"/>
        <charset val="238"/>
      </rPr>
      <t xml:space="preserve">, </t>
    </r>
    <r>
      <rPr>
        <sz val="12"/>
        <rFont val="Times New Roman"/>
        <family val="1"/>
        <charset val="238"/>
      </rPr>
      <t xml:space="preserve">
T6_R15a.. = dotačná zmluva na 2020, špecifiká</t>
    </r>
  </si>
  <si>
    <t>T8_R5_SA (SC) = dotačná zmluva na rok 2019 (2020), prvok 077 15 01 - účelové prostriedky na sociálne štipendiá</t>
  </si>
  <si>
    <t>Tvorba fondu reprodukcie z odpisov v roku 2019 sa rovná odpisom ostatného DN a HM za rok 2018 (T5_R86_SC+SD).</t>
  </si>
  <si>
    <t>- iné analyticky sledované výnosy (účty 602 002-007, 602 011-018, 602 099, 602 199)</t>
  </si>
  <si>
    <t>odstránený 602 019</t>
  </si>
  <si>
    <r>
      <t>Výnosy z poplatkov spojených so štúdiom (účet 648) [SUM(R2</t>
    </r>
    <r>
      <rPr>
        <b/>
        <sz val="12"/>
        <color rgb="FFFF0000"/>
        <rFont val="Times New Roman"/>
        <family val="1"/>
        <charset val="238"/>
      </rPr>
      <t>7</t>
    </r>
    <r>
      <rPr>
        <b/>
        <sz val="12"/>
        <rFont val="Times New Roman"/>
        <family val="1"/>
        <charset val="238"/>
      </rPr>
      <t>:R</t>
    </r>
    <r>
      <rPr>
        <b/>
        <sz val="12"/>
        <color rgb="FFFF0000"/>
        <rFont val="Times New Roman"/>
        <family val="1"/>
        <charset val="238"/>
      </rPr>
      <t>33</t>
    </r>
    <r>
      <rPr>
        <b/>
        <sz val="12"/>
        <rFont val="Times New Roman"/>
        <family val="1"/>
        <charset val="238"/>
      </rPr>
      <t xml:space="preserve">)] </t>
    </r>
  </si>
  <si>
    <t>- výnosy  účtu 648 (648 007-8, 648 009, 648 016, 648 018-19, 648 022, 648 099)</t>
  </si>
  <si>
    <t>doplnený AÚ 648018, upravený sumárny medzisúčtový riadok č. 26 a sumárny riadok č. 66</t>
  </si>
  <si>
    <t>- ostatné výnosy (účty 649 001-8, 649 012, 649 019-026, 649 098, 649 099)</t>
  </si>
  <si>
    <t>Prijaté príspevky od fyzických osôb (účt 663)</t>
  </si>
  <si>
    <t>Prijaté príspevky z verejných zbierok (účet 667)</t>
  </si>
  <si>
    <t>Vnútroorganizačné prevody výnosov (účet 670)</t>
  </si>
  <si>
    <r>
      <t xml:space="preserve">Spolu </t>
    </r>
    <r>
      <rPr>
        <sz val="11"/>
        <color theme="1"/>
        <rFont val="Times New Roman"/>
        <family val="1"/>
        <charset val="238"/>
      </rPr>
      <t>[R1+R6+SUM(R11:R16)+R19+R20+R26+R34+SUM(R45:R50)+SUM(R56:R63)]</t>
    </r>
  </si>
  <si>
    <t>doplnený riadok</t>
  </si>
  <si>
    <t>- iné analyticky sledované náklady (účty 501 005-006, 501 013-018, 501 019, 501077)</t>
  </si>
  <si>
    <t>odstránený 501515</t>
  </si>
  <si>
    <t>- ostatný materiál (účet 501 099, 501 030, 501 513, 501 516, 501 599)</t>
  </si>
  <si>
    <t>doplnené 501513 501516, odstránený 501100</t>
  </si>
  <si>
    <t>- opravy a udržiavanie strojov, prístrojov, zariadení a inventára  (účet 511 002, 511 052)</t>
  </si>
  <si>
    <t>doplnený 511052</t>
  </si>
  <si>
    <t>- zahraničné cestovné  (účet 512 002, 512 003, 512 004, 512 005, 512 052)</t>
  </si>
  <si>
    <t>doplnený 512005</t>
  </si>
  <si>
    <t xml:space="preserve"> - MZDY (účty 521 001-008, 521 012, 521 013)</t>
  </si>
  <si>
    <t>odstránený 581003</t>
  </si>
  <si>
    <t xml:space="preserve"> - ostatné zákonné sociálne náklady (účet 527 006, 527 099)</t>
  </si>
  <si>
    <t>doplnený 527006</t>
  </si>
  <si>
    <t xml:space="preserve">- Ostatné náklady účty 541 až 548 </t>
  </si>
  <si>
    <t>zmena názvu</t>
  </si>
  <si>
    <t xml:space="preserve"> - štipendiá z vlastných zdrojov (549 007-010, 549 019, 549 020, 549 022) </t>
  </si>
  <si>
    <t>doplnený 549022</t>
  </si>
  <si>
    <t xml:space="preserve"> - ostatné iné náklady (účet 549 021, 549 098, 549 099, 549 011, 549 013)</t>
  </si>
  <si>
    <t>doplnený 549021</t>
  </si>
  <si>
    <t>doplnený 551002</t>
  </si>
  <si>
    <t xml:space="preserve">vymyzaný 551 002 doplnené do riadku 86,  </t>
  </si>
  <si>
    <t xml:space="preserve"> - odpisy ostatného DN a HM (účet 551 002, 551 130, 551 131, 551 133, 551 200, 551 221, 551 223, 551 400, 551 500, 551 521, 551 900, 551 921, 551 923)</t>
  </si>
  <si>
    <t>doplnený 551521</t>
  </si>
  <si>
    <t>doplnený r.86 551 002, doplnené do r. 86 - 551 130, 551 131, 551 133 - vymazané z pridaného riadku 86b</t>
  </si>
  <si>
    <t xml:space="preserve"> - odpisy DN a HM nadobudnutého z kapitálových dotácií z EÚ (zo štrukturálnych fondov) (účet 551 004, 551 300, 551 321, 551 323 )</t>
  </si>
  <si>
    <t xml:space="preserve">doplnené 551004, </t>
  </si>
  <si>
    <r>
      <t>Vnútroorganizačné prevody nákladov</t>
    </r>
    <r>
      <rPr>
        <sz val="12"/>
        <color theme="1"/>
        <rFont val="Times New Roman"/>
        <family val="1"/>
      </rPr>
      <t xml:space="preserve"> </t>
    </r>
    <r>
      <rPr>
        <b/>
        <sz val="12"/>
        <color theme="1"/>
        <rFont val="Times New Roman"/>
        <family val="1"/>
      </rPr>
      <t>(účtová skupina 57)</t>
    </r>
  </si>
  <si>
    <t>doplnené 570</t>
  </si>
  <si>
    <r>
      <t xml:space="preserve">Spolu </t>
    </r>
    <r>
      <rPr>
        <sz val="12"/>
        <color theme="1"/>
        <rFont val="Times New Roman"/>
        <family val="1"/>
      </rPr>
      <t>[R1+R14+R21+R22+R27+R35+R38+R39+R55+SUM (R61:R63) +SUM (R70:R74)+R84+R93+R94+R95]</t>
    </r>
  </si>
  <si>
    <t>doplnené AÚ 649001-649006, 649008, 649019, 649020, 649022-649026, 670000-670008,</t>
  </si>
  <si>
    <t>upravený sumárny riadok č. 66</t>
  </si>
  <si>
    <t>zmena zdrojov pri KV</t>
  </si>
  <si>
    <t>Zmena vzorca v T10_R15_S(B)</t>
  </si>
  <si>
    <t>doplnené účty</t>
  </si>
  <si>
    <t>CRŠ</t>
  </si>
  <si>
    <t>T8_R5_SC=T1_R12_SA</t>
  </si>
  <si>
    <t>T8_R6_SA=T8_R4_SC</t>
  </si>
  <si>
    <t>T8_R1_SC ≤T13_R11_SF</t>
  </si>
  <si>
    <t xml:space="preserve">T13_R2_SC (SD) = T11_R2_SA (SB) </t>
  </si>
  <si>
    <t>T13_R8_SF ≥ T8_R5_SC + T20_R2_(SC + SD)</t>
  </si>
  <si>
    <t>T13_R13_SD = T16_R13_SB</t>
  </si>
  <si>
    <t>T13_R13_SF = T16_R10_SB</t>
  </si>
  <si>
    <t>T13_R9_SF = T4_R15_SB</t>
  </si>
  <si>
    <t>T13_R1_SK(SL) = výkazníctvo súvaha, časť Pasíva,  riadky 064 + 065 + 069 + 070 + 071 (k 1. 1.)</t>
  </si>
  <si>
    <t>T13_R12_SK(SL) = výkazníctvo súvaha, časť Pasíva,  riadky 064 + 065 + 069 + 070 + 071 (k 31. 12.)</t>
  </si>
  <si>
    <t>T13_R1_SL = T13_R12_SK</t>
  </si>
  <si>
    <t xml:space="preserve">
T13_R5_SD=T5_R90_(SC+SD)</t>
  </si>
  <si>
    <t xml:space="preserve">  Porovnanie údajov o počte jedál pre študentov v tabuľke 10 a v štatistickom výkaze za STU</t>
  </si>
  <si>
    <t>Bratislava</t>
  </si>
  <si>
    <t xml:space="preserve">  - SPOLU počet jedál s nárokom na dotáciu</t>
  </si>
  <si>
    <t>T11_SB_R10a = T17_SC+SD_R10</t>
  </si>
  <si>
    <t>T8_R1_SC+T19_R1_SC+T20_R3_(SC+SD)=T13_R11_SF</t>
  </si>
  <si>
    <t>T3 R20 SA = T4 R1 SA</t>
  </si>
  <si>
    <t>T3 R20 SC = T4 R1 SB</t>
  </si>
  <si>
    <t>T3 R26 SC = T4 R7 SB</t>
  </si>
  <si>
    <t>ost.-648-R33</t>
  </si>
  <si>
    <t>T4 R1 SA=T3 R20 SA</t>
  </si>
  <si>
    <t>T4 R1 SB=T3 R20 SC</t>
  </si>
  <si>
    <t>T4 R14 SA(SB)=T13 R9 SE(SF)</t>
  </si>
  <si>
    <t xml:space="preserve">T4 R14 SA(SB)=T22 R57     </t>
  </si>
  <si>
    <t>T4 R6 SB=T3 R26 SC</t>
  </si>
  <si>
    <t>T5_R56_SC+SD &gt;=&lt; T6_R18_SH</t>
  </si>
  <si>
    <t>T5_R77_(SC+SD) = T7_R1_SE</t>
  </si>
  <si>
    <t>T5_R81_SC = T19_R1_SC</t>
  </si>
  <si>
    <t>T5_R90_(SC+SD)=T13_R5_SD</t>
  </si>
  <si>
    <t xml:space="preserve">T5_R86_SC+SD = T13_R4_SD </t>
  </si>
  <si>
    <t>FIN 1-12 k 31.12.2020</t>
  </si>
  <si>
    <t>Stav fondu k 1.1. kalendárneho roku [R1_SB = R12_SA ...]</t>
  </si>
  <si>
    <t xml:space="preserve">Tvorba fondu v kalendárnom roku spolu SUM(R3:R10) </t>
  </si>
  <si>
    <t>- tvorba fondu z výsledku hospodárenia 1)</t>
  </si>
  <si>
    <t>- tvorba fondu z dotácie 2)</t>
  </si>
  <si>
    <t>- ostatná tvorba 2)</t>
  </si>
  <si>
    <t>Stav fondu k 31.12. kalendárneho roku [R1+R2-R11]</t>
  </si>
  <si>
    <t>Krytie fondu finančnými prostriedkami na osobitnom bankovom účte 3) k 31.12.</t>
  </si>
  <si>
    <t>SvF7000240903, 7000133227, SjF 7000640050, 700133235, FEI 7000240866, 7000133243, FCHPT 7000133251, FA 7000240858, 7000133278, MTF 7000241076, 7000133286, FIIT 7000242271, 7000133294, R 7000240727, 7000133307, 7000133219,7000227127,7000240735, ŠDaJ 7000227127, 7000240735</t>
  </si>
  <si>
    <t xml:space="preserve">SvF 7000084111, 7000409887 SjF 7000085595, 7000316832,7000341800,7000442345 FEI 7000324218, 7000409967, FCHPT 7000409895,7000081906, MTF 7000081404, FIIT 7000085552, R 7000360331, 7000084007, 7000447, </t>
  </si>
  <si>
    <t>MTF 7000120063,7000120055 ŠDaJ 7000078344, 7000307338,</t>
  </si>
  <si>
    <t>ŠDaJ 7000078352, 7000525378</t>
  </si>
  <si>
    <t>SvF7000084146, 7000231222, 7000246205, 7000249780, 7000268818,  7000354409, 7000355292, 7000363727, 7000394400, 7000435698, 7000456165, 7000490531, 7000490558,7000490574,7000523153,7000552907,7000553416,7000553459,7000556510,7000572852,7000605933,7000627606,7000634507,7000636828,7000641950,7000642873,7000645038,7000654882, SjF 70000365853,7000085624,7000339321,7000223839,7000086061,700263144,7000085667,7000291233,700085704,7000355786,7000431021,7000437546,7000497784,7000574057, FEI 7000085018,7000085093,7000085106,7000085165,7000085181,7000085237,7000085317,7000085384,7000085421,7000085456,7000085499,7000208487,7000213825,7000220689,7000237042,7000245341,7000260349,7000262969,7000284607,7000293474,7000304567,7000314757,7000320444,7000342635,7000388633,7000388641,7000402853,7000427665,7000433633,7000436818,7000442070,7000443292,7000445191,7000468588,7000540519,7000573062,7000573214,7000573425,7000573433,7000573441,7000577493,7000569645,7000590663,7000593864,7000593872,7000593880,7000595755,7000622434,7000622442,7000622450,7000627075, 7000641926,7000642486,700643171,7000643198,7000643200,7000643219,7000643745,7000643788,7000643796,7000643809,7000643817,7000643825,7000643868,7000647842,7000647850,7000647869,7000647877,7000647885,7000653476,7000656079,7000656087,7000656,95,7000656189,7000656116,FCHPT 70000814463,7000081527,7000154335,7000154335,7000197941,7000248278,7000258804,7000264278,7000270950,7000337182,7000371831,7000402343,7000451786,7000457942,7000462629,7000490718,7000495981,FA 7000633870,7000646460,7000650101,7000221323,7000638145,7000819949,7000646479,7000569522,7000609336,MTF 7000081367,7000226247,7000246985,7000247419,7000255443,7000255451,7000258265,7000261122,7000261915,7000324402,7000327953,7000361676,7000361684,7000400719,7000442986,7000453917,7000453925,7000453933,7000465598,7000476350,7000470493,7000476350,7000476369, FIIT 7000115491, R 7000084074,7000301817,7000323813,7000323821,7000341499,7000489194,7000538064,7000559738,7000568116,7000600147,7000633942,7000640691,7000640958,7000640966,7000640974,7000644430,7000647412,7000650304,7000652326,</t>
  </si>
  <si>
    <t>FIIT 7000115483</t>
  </si>
  <si>
    <t>SvF 7000304372R 7000207089,7000227960, SvF 7000304372,  FIIT 7000365861,ŠDaJ 7000383197,</t>
  </si>
  <si>
    <t>SvF 7000468115, 7000324197,FA 7000324234, FIIT 7000324277</t>
  </si>
  <si>
    <t>SvF 7000359533,</t>
  </si>
  <si>
    <t>SvF 7000084138,SjF 7000085608, FEI 7000084971, FCHPT 7000081500, FA 7000081914, MTF 7000081375, FIIT 7000085544, R 7000083987, ŠDaJ 7000577522, Gabčíkovo 7000590006</t>
  </si>
  <si>
    <t>SvF 7000084162, SjF 700085579, FEI 7000085026, FCHPT 7000081498, FA 7000081930, MTF 7000340365,7000081412 FIIT 7000085560, R 7000084015,7000084090,7000203416,7000248040,7000320380,7000372973, ŠDaJ 7000076234, Gabčíkovo 7000081631</t>
  </si>
  <si>
    <t xml:space="preserve"> FEI 7000578445,  R 7000261931, </t>
  </si>
  <si>
    <t>SjF 7000255064,7000085587,7000255064, FEI 7000084998,FCHPT 7000081447,7000153826,7000214473,7000214676,7000277853,7000373044,7000377029,7000429191,7000487594,7000548289,MTF 7000486997,7000488239,FIIT 7000244074,7000260680,7000409879,7000500664,7000574188,7000574196,700057869,7000575893,7000272906, ŠDaJ 7000417529, R 7000406870</t>
  </si>
  <si>
    <t>FIIT - VÚB SK4502000000001802455853</t>
  </si>
  <si>
    <t xml:space="preserve"> ŠDaJ</t>
  </si>
  <si>
    <t>rozdiel :</t>
  </si>
  <si>
    <t>2500,00 - hotovosť FIIT zahrnutá do bankových účtov</t>
  </si>
  <si>
    <t>tab.5</t>
  </si>
  <si>
    <t>KV</t>
  </si>
  <si>
    <t>BV</t>
  </si>
  <si>
    <t>8*</t>
  </si>
  <si>
    <t>9*</t>
  </si>
  <si>
    <t>2*</t>
  </si>
  <si>
    <t>1*</t>
  </si>
  <si>
    <t>vládne</t>
  </si>
  <si>
    <t>APVV</t>
  </si>
  <si>
    <t>rozvojové</t>
  </si>
  <si>
    <t>A*</t>
  </si>
  <si>
    <t>3*</t>
  </si>
  <si>
    <t>4*</t>
  </si>
  <si>
    <t>5*</t>
  </si>
  <si>
    <t>6*</t>
  </si>
  <si>
    <t>7*</t>
  </si>
  <si>
    <t>spolu</t>
  </si>
  <si>
    <t>účtovníctvo</t>
  </si>
  <si>
    <t>B*</t>
  </si>
  <si>
    <t>tab.1</t>
  </si>
  <si>
    <t>tab.2</t>
  </si>
  <si>
    <t>tab.17</t>
  </si>
  <si>
    <t>tab.18</t>
  </si>
  <si>
    <t>tab.č.2</t>
  </si>
  <si>
    <t>FEI nevytvorila ŠF, pretože vedela, že ho nepoužije</t>
  </si>
  <si>
    <t>účtovníctvo 3*</t>
  </si>
  <si>
    <t>KV na APVV</t>
  </si>
  <si>
    <t>T3 R33 SC-ostatné výnosy 648</t>
  </si>
  <si>
    <t>8 736,00 = FAaD nemá v účtovníctve účet 7000654858, nedopatrením ho nezaúčtovali, opravili v r. 2021</t>
  </si>
  <si>
    <t>MTF</t>
  </si>
  <si>
    <t>SPOLU</t>
  </si>
  <si>
    <t xml:space="preserve">  - počet podaných jedál s nárokom na dotáciu vo vlastných ŠJ STU</t>
  </si>
  <si>
    <t xml:space="preserve">  - počet podaných jedál v prenajatých jedálňach STU a zmluvných zariadeniach s nárokom na dotáciu</t>
  </si>
  <si>
    <t xml:space="preserve">  - počet jedál podaných študentom bez nároku na dotáciu - neuvádza sa do T10; do štatistiky áno</t>
  </si>
  <si>
    <t xml:space="preserve">  - celkový počet jedál podaných študentom uvedený v štatistickom výkaze  </t>
  </si>
  <si>
    <t>Príspevok na  ŠDaJ - mzdy,odvody,TaS</t>
  </si>
  <si>
    <t>COVID</t>
  </si>
  <si>
    <t>rekreačný príspevok /1-11m/</t>
  </si>
  <si>
    <t>ŠDaJ</t>
  </si>
  <si>
    <t>str.príspevok</t>
  </si>
  <si>
    <t>z účeloviek</t>
  </si>
  <si>
    <t>upravená dotácie pre súčasti</t>
  </si>
  <si>
    <t>do výnosov použité</t>
  </si>
  <si>
    <t>zostatok z min. roka</t>
  </si>
  <si>
    <t>dotácia 2020</t>
  </si>
  <si>
    <t>poč.stav rok 2021</t>
  </si>
  <si>
    <t>z tejto sumy do výnosov použité 5 539 848,19 €</t>
  </si>
  <si>
    <t>do 31.1.2021 čerpanie = výdavky</t>
  </si>
  <si>
    <t>rozdiel</t>
  </si>
  <si>
    <t>čerpanie v roku 2020</t>
  </si>
  <si>
    <t>Príjmy z MK SR</t>
  </si>
  <si>
    <t>APVV projekty-spoluriešitelia</t>
  </si>
  <si>
    <t>1c</t>
  </si>
  <si>
    <t>ostatné dotácie</t>
  </si>
  <si>
    <t>Mesto Dubnica nad Váhom</t>
  </si>
  <si>
    <t>Mesto Nové Mesto nad Váhom</t>
  </si>
  <si>
    <t>2c</t>
  </si>
  <si>
    <t>Mestská časť Ružinov-Spoločenský dom Prievoz</t>
  </si>
  <si>
    <t>2d</t>
  </si>
  <si>
    <t>Mestská časť Ružinov-Kultúrny dom</t>
  </si>
  <si>
    <t>2e</t>
  </si>
  <si>
    <t>Mestská časť Rača-Meštiansky dom</t>
  </si>
  <si>
    <t>2f</t>
  </si>
  <si>
    <t>Mestská časť Rača-Verejné priestranstvo</t>
  </si>
  <si>
    <t>2g</t>
  </si>
  <si>
    <t>Mesto Trnava-Pracháreň</t>
  </si>
  <si>
    <t>2h</t>
  </si>
  <si>
    <t>Hlavné mesto SR Bratislava-Vinohrady</t>
  </si>
  <si>
    <t>2i</t>
  </si>
  <si>
    <t>Trnavský samosprávny kraj-Kultúrne dedičstvo</t>
  </si>
  <si>
    <t>2j</t>
  </si>
  <si>
    <t>Driven by Danube</t>
  </si>
  <si>
    <t>2k</t>
  </si>
  <si>
    <t>Od ostatných subjektov VS</t>
  </si>
  <si>
    <t>Sponzorské a darovacie zmluvy</t>
  </si>
  <si>
    <t>Iné</t>
  </si>
  <si>
    <t>Projekty výskumu, vývoja a inovácie</t>
  </si>
  <si>
    <t>Spolupráca .s inými zahraničnými univerzitami</t>
  </si>
  <si>
    <t>4c</t>
  </si>
  <si>
    <t>ERASMUS</t>
  </si>
  <si>
    <t>4d</t>
  </si>
  <si>
    <t>InMaS 20147</t>
  </si>
  <si>
    <t>4e</t>
  </si>
  <si>
    <t>TAČR FW01010462</t>
  </si>
  <si>
    <t>4f</t>
  </si>
  <si>
    <t>Empir SRT</t>
  </si>
  <si>
    <t>4g</t>
  </si>
  <si>
    <t>CEPI14.0</t>
  </si>
  <si>
    <t>4h</t>
  </si>
  <si>
    <t>DIAD</t>
  </si>
  <si>
    <t>4i</t>
  </si>
  <si>
    <t>NATO</t>
  </si>
  <si>
    <t>4j</t>
  </si>
  <si>
    <t>H2020</t>
  </si>
  <si>
    <t>4k</t>
  </si>
  <si>
    <t>HORIZONT</t>
  </si>
  <si>
    <t>4l</t>
  </si>
  <si>
    <t>SAAAIC Desire</t>
  </si>
  <si>
    <t>4m</t>
  </si>
  <si>
    <t>Interreg</t>
  </si>
  <si>
    <t>4n</t>
  </si>
  <si>
    <t>Škoda AUTO</t>
  </si>
  <si>
    <t>4o</t>
  </si>
  <si>
    <t>Program EU územnej spolupráce</t>
  </si>
  <si>
    <t>4p</t>
  </si>
  <si>
    <t>Zahraničie veda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</si>
</sst>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S_k_-;\-* #,##0.00\ _S_k_-;_-* &quot;-&quot;??\ _S_k_-;_-@_-"/>
    <numFmt numFmtId="165" formatCode="#,##0_ ;[Red]\-#,##0\ "/>
    <numFmt numFmtId="166" formatCode="#,##0.00_ ;[Red]\-#,##0.00\ "/>
    <numFmt numFmtId="167" formatCode="_-* #,##0.000\ _S_k_-;\-* #,##0.000\ _S_k_-;_-* &quot;-&quot;??\ _S_k_-;_-@_-"/>
    <numFmt numFmtId="168" formatCode="_-* #,##0\ _S_k_-;\-* #,##0\ _S_k_-;_-* &quot;-&quot;??\ _S_k_-;_-@_-"/>
    <numFmt numFmtId="169" formatCode="_-* #,##0.00\ _€_-;\-* #,##0.00\ _€_-;_-* &quot;-&quot;??\ _€_-;_-@_-"/>
  </numFmts>
  <fonts count="137"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family val="2"/>
      <charset val="238"/>
    </font>
    <font>
      <sz val="8"/>
      <name val="Arial CE"/>
      <family val="2"/>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trike/>
      <sz val="12"/>
      <name val="Times New Roman"/>
      <family val="1"/>
      <charset val="238"/>
    </font>
    <font>
      <strike/>
      <sz val="12"/>
      <name val="Times New Roman"/>
      <family val="1"/>
    </font>
    <font>
      <sz val="11"/>
      <name val="Times New Roman"/>
      <family val="1"/>
    </font>
    <font>
      <b/>
      <sz val="10"/>
      <name val="Arial"/>
      <family val="2"/>
      <charset val="238"/>
    </font>
    <font>
      <sz val="14"/>
      <name val="Times New Roman"/>
      <family val="1"/>
    </font>
    <font>
      <sz val="12"/>
      <color indexed="8"/>
      <name val="Times New Roman"/>
      <family val="1"/>
    </font>
    <font>
      <b/>
      <vertAlign val="superscript"/>
      <sz val="12"/>
      <name val="Times New Roman"/>
      <family val="1"/>
    </font>
    <font>
      <b/>
      <u/>
      <sz val="14"/>
      <name val="Times New Roman"/>
      <family val="1"/>
      <charset val="238"/>
    </font>
    <font>
      <b/>
      <sz val="11"/>
      <name val="Times New Roman"/>
      <family val="1"/>
    </font>
    <font>
      <b/>
      <sz val="10"/>
      <color indexed="8"/>
      <name val="Times New Roman"/>
      <family val="1"/>
      <charset val="238"/>
    </font>
    <font>
      <b/>
      <sz val="14"/>
      <color indexed="10"/>
      <name val="Times New Roman"/>
      <family val="1"/>
      <charset val="238"/>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2"/>
      <color rgb="FFFF0000"/>
      <name val="Times New Roman"/>
      <family val="1"/>
      <charset val="238"/>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u/>
      <sz val="12"/>
      <color theme="1"/>
      <name val="Times New Roman"/>
      <family val="1"/>
      <charset val="238"/>
    </font>
    <font>
      <vertAlign val="superscript"/>
      <sz val="11"/>
      <name val="Times New Roman"/>
      <family val="1"/>
      <charset val="238"/>
    </font>
    <font>
      <sz val="10"/>
      <color rgb="FF0000FF"/>
      <name val="Arial"/>
      <family val="2"/>
      <charset val="238"/>
    </font>
    <font>
      <b/>
      <sz val="12"/>
      <color rgb="FF00B0F0"/>
      <name val="Times New Roman"/>
      <family val="1"/>
      <charset val="238"/>
    </font>
    <font>
      <sz val="12"/>
      <color rgb="FF0000FF"/>
      <name val="Times New Roman"/>
      <family val="1"/>
    </font>
    <font>
      <sz val="12"/>
      <color rgb="FF0000FF"/>
      <name val="Times New Roman"/>
      <family val="1"/>
      <charset val="238"/>
    </font>
    <font>
      <sz val="11"/>
      <color rgb="FF0000FF"/>
      <name val="Arial"/>
      <family val="2"/>
      <charset val="238"/>
    </font>
    <font>
      <b/>
      <sz val="14"/>
      <color theme="1"/>
      <name val="Times New Roman"/>
      <family val="1"/>
      <charset val="238"/>
    </font>
    <font>
      <i/>
      <sz val="12"/>
      <color theme="1"/>
      <name val="Times New Roman"/>
      <family val="1"/>
      <charset val="238"/>
    </font>
    <font>
      <sz val="11"/>
      <color theme="1"/>
      <name val="Times New Roman"/>
      <family val="1"/>
      <charset val="238"/>
    </font>
    <font>
      <b/>
      <sz val="12"/>
      <color rgb="FF0000FF"/>
      <name val="Times New Roman"/>
      <family val="1"/>
      <charset val="238"/>
    </font>
    <font>
      <i/>
      <sz val="12"/>
      <color theme="1"/>
      <name val="Times New Roman"/>
      <family val="1"/>
    </font>
    <font>
      <sz val="8"/>
      <color indexed="81"/>
      <name val="Tahoma"/>
      <family val="2"/>
      <charset val="238"/>
    </font>
    <font>
      <b/>
      <sz val="8"/>
      <color indexed="81"/>
      <name val="Tahoma"/>
      <family val="2"/>
      <charset val="238"/>
    </font>
    <font>
      <sz val="11"/>
      <color rgb="FFFF0000"/>
      <name val="Times New Roman"/>
      <family val="1"/>
    </font>
    <font>
      <sz val="11"/>
      <color rgb="FF0000FF"/>
      <name val="Times New Roman"/>
      <family val="1"/>
    </font>
    <font>
      <vertAlign val="superscript"/>
      <sz val="12"/>
      <color theme="1"/>
      <name val="Times New Roman"/>
      <family val="1"/>
      <charset val="238"/>
    </font>
    <font>
      <b/>
      <vertAlign val="superscript"/>
      <sz val="12"/>
      <color theme="1"/>
      <name val="Times New Roman"/>
      <family val="1"/>
      <charset val="238"/>
    </font>
    <font>
      <b/>
      <u/>
      <sz val="12"/>
      <color theme="1"/>
      <name val="Times New Roman"/>
      <family val="1"/>
      <charset val="238"/>
    </font>
    <font>
      <strike/>
      <sz val="12"/>
      <color theme="1"/>
      <name val="Times New Roman"/>
      <family val="1"/>
      <charset val="238"/>
    </font>
    <font>
      <i/>
      <sz val="11"/>
      <color theme="1"/>
      <name val="Times New Roman"/>
      <family val="1"/>
      <charset val="238"/>
    </font>
    <font>
      <b/>
      <i/>
      <sz val="11"/>
      <color theme="1"/>
      <name val="Times New Roman"/>
      <family val="1"/>
      <charset val="238"/>
    </font>
    <font>
      <b/>
      <sz val="11"/>
      <color theme="1"/>
      <name val="Times New Roman"/>
      <family val="1"/>
      <charset val="238"/>
    </font>
    <font>
      <sz val="11"/>
      <color rgb="FF000000"/>
      <name val="Times New Roman"/>
      <family val="1"/>
      <charset val="238"/>
    </font>
    <font>
      <sz val="11"/>
      <color indexed="8"/>
      <name val="Times New Roman"/>
      <family val="1"/>
      <charset val="238"/>
    </font>
    <font>
      <b/>
      <sz val="11"/>
      <color indexed="8"/>
      <name val="Times New Roman"/>
      <family val="1"/>
      <charset val="238"/>
    </font>
    <font>
      <i/>
      <sz val="12"/>
      <color rgb="FFFF0000"/>
      <name val="Times New Roman"/>
      <family val="1"/>
      <charset val="238"/>
    </font>
    <font>
      <b/>
      <sz val="16"/>
      <color rgb="FFFF0000"/>
      <name val="Times New Roman"/>
      <family val="1"/>
      <charset val="238"/>
    </font>
    <font>
      <sz val="8"/>
      <color rgb="FFFF0000"/>
      <name val="Arial"/>
      <family val="2"/>
      <charset val="238"/>
    </font>
    <font>
      <sz val="11"/>
      <color rgb="FFFF0000"/>
      <name val="Times New Roman"/>
      <family val="1"/>
      <charset val="238"/>
    </font>
    <font>
      <b/>
      <sz val="11"/>
      <color rgb="FFFF0000"/>
      <name val="Times New Roman"/>
      <family val="1"/>
      <charset val="238"/>
    </font>
    <font>
      <sz val="9"/>
      <color rgb="FFFF0000"/>
      <name val="Arial"/>
      <family val="2"/>
      <charset val="238"/>
    </font>
    <font>
      <b/>
      <sz val="9"/>
      <color rgb="FFFF0000"/>
      <name val="Arial"/>
      <family val="2"/>
      <charset val="238"/>
    </font>
    <font>
      <b/>
      <sz val="11"/>
      <color rgb="FF0000FF"/>
      <name val="Times New Roman"/>
      <family val="1"/>
      <charset val="238"/>
    </font>
    <font>
      <sz val="10"/>
      <color indexed="18"/>
      <name val="Times New Roman"/>
      <family val="1"/>
      <charset val="238"/>
    </font>
    <font>
      <b/>
      <sz val="10"/>
      <color rgb="FF0070C0"/>
      <name val="Arial"/>
      <family val="2"/>
      <charset val="238"/>
    </font>
    <font>
      <sz val="9"/>
      <name val="Times New Roman"/>
      <family val="1"/>
    </font>
    <font>
      <b/>
      <sz val="14"/>
      <color indexed="8"/>
      <name val="Calibri"/>
      <family val="2"/>
      <charset val="238"/>
      <scheme val="minor"/>
    </font>
    <font>
      <sz val="8"/>
      <name val="Times New Roman"/>
      <family val="1"/>
      <charset val="238"/>
    </font>
    <font>
      <sz val="11"/>
      <color theme="1"/>
      <name val="Times New Roman"/>
      <family val="2"/>
      <charset val="238"/>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
      <patternFill patternType="solid">
        <fgColor theme="8" tint="0.79998168889431442"/>
        <bgColor indexed="64"/>
      </patternFill>
    </fill>
    <fill>
      <patternFill patternType="solid">
        <fgColor rgb="FF66FF99"/>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6" tint="0.79998168889431442"/>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s>
  <cellStyleXfs count="92">
    <xf numFmtId="0" fontId="0"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43" fillId="20" borderId="1" applyNumberFormat="0" applyAlignment="0" applyProtection="0"/>
    <xf numFmtId="164" fontId="1" fillId="0" borderId="0" applyFont="0" applyFill="0" applyBorder="0" applyAlignment="0" applyProtection="0"/>
    <xf numFmtId="164" fontId="19" fillId="0" borderId="0" applyFont="0" applyFill="0" applyBorder="0" applyAlignment="0" applyProtection="0"/>
    <xf numFmtId="0" fontId="45" fillId="0" borderId="0" applyNumberFormat="0" applyFill="0" applyBorder="0" applyAlignment="0" applyProtection="0"/>
    <xf numFmtId="0" fontId="46" fillId="4"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alignment vertical="top"/>
      <protection locked="0"/>
    </xf>
    <xf numFmtId="0" fontId="50" fillId="21" borderId="5" applyNumberFormat="0" applyAlignment="0" applyProtection="0"/>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9" fillId="0" borderId="0"/>
    <xf numFmtId="0" fontId="80" fillId="0" borderId="0"/>
    <xf numFmtId="0" fontId="19" fillId="0" borderId="0"/>
    <xf numFmtId="0" fontId="19" fillId="0" borderId="0"/>
    <xf numFmtId="0" fontId="63" fillId="0" borderId="0"/>
    <xf numFmtId="0" fontId="23" fillId="0" borderId="0"/>
    <xf numFmtId="0" fontId="54" fillId="0" borderId="0"/>
    <xf numFmtId="0" fontId="44" fillId="23" borderId="7" applyNumberFormat="0" applyFont="0" applyAlignment="0" applyProtection="0"/>
    <xf numFmtId="0" fontId="55" fillId="20" borderId="8" applyNumberFormat="0" applyAlignment="0" applyProtection="0"/>
    <xf numFmtId="4" fontId="14" fillId="22" borderId="9" applyNumberFormat="0" applyProtection="0">
      <alignment vertical="center"/>
    </xf>
    <xf numFmtId="4" fontId="15" fillId="24" borderId="9" applyNumberFormat="0" applyProtection="0">
      <alignment vertical="center"/>
    </xf>
    <xf numFmtId="4" fontId="14" fillId="24" borderId="9" applyNumberFormat="0" applyProtection="0">
      <alignment horizontal="left" vertical="center" indent="1"/>
    </xf>
    <xf numFmtId="0" fontId="14" fillId="24" borderId="9" applyNumberFormat="0" applyProtection="0">
      <alignment horizontal="left" vertical="top" indent="1"/>
    </xf>
    <xf numFmtId="4" fontId="16" fillId="3" borderId="9" applyNumberFormat="0" applyProtection="0">
      <alignment horizontal="right" vertical="center"/>
    </xf>
    <xf numFmtId="4" fontId="16" fillId="9" borderId="9" applyNumberFormat="0" applyProtection="0">
      <alignment horizontal="right" vertical="center"/>
    </xf>
    <xf numFmtId="4" fontId="16" fillId="17" borderId="9" applyNumberFormat="0" applyProtection="0">
      <alignment horizontal="right" vertical="center"/>
    </xf>
    <xf numFmtId="4" fontId="16" fillId="11" borderId="9" applyNumberFormat="0" applyProtection="0">
      <alignment horizontal="right" vertical="center"/>
    </xf>
    <xf numFmtId="4" fontId="16" fillId="15" borderId="9" applyNumberFormat="0" applyProtection="0">
      <alignment horizontal="right" vertical="center"/>
    </xf>
    <xf numFmtId="4" fontId="16" fillId="19" borderId="9" applyNumberFormat="0" applyProtection="0">
      <alignment horizontal="right" vertical="center"/>
    </xf>
    <xf numFmtId="4" fontId="16" fillId="18" borderId="9" applyNumberFormat="0" applyProtection="0">
      <alignment horizontal="right" vertical="center"/>
    </xf>
    <xf numFmtId="4" fontId="16" fillId="25" borderId="9" applyNumberFormat="0" applyProtection="0">
      <alignment horizontal="right" vertical="center"/>
    </xf>
    <xf numFmtId="4" fontId="16" fillId="10" borderId="9" applyNumberFormat="0" applyProtection="0">
      <alignment horizontal="right" vertical="center"/>
    </xf>
    <xf numFmtId="4" fontId="14" fillId="26" borderId="10" applyNumberFormat="0" applyProtection="0">
      <alignment horizontal="left" vertical="center" indent="1"/>
    </xf>
    <xf numFmtId="4" fontId="16" fillId="27" borderId="0" applyNumberFormat="0" applyProtection="0">
      <alignment horizontal="left" vertical="center" indent="1"/>
    </xf>
    <xf numFmtId="4" fontId="17" fillId="28" borderId="0" applyNumberFormat="0" applyProtection="0">
      <alignment horizontal="left" vertical="center" indent="1"/>
    </xf>
    <xf numFmtId="4" fontId="16" fillId="29" borderId="9" applyNumberFormat="0" applyProtection="0">
      <alignment horizontal="right" vertical="center"/>
    </xf>
    <xf numFmtId="4" fontId="18" fillId="27" borderId="0" applyNumberFormat="0" applyProtection="0">
      <alignment horizontal="left" vertical="center" indent="1"/>
    </xf>
    <xf numFmtId="4" fontId="18" fillId="30" borderId="0" applyNumberFormat="0" applyProtection="0">
      <alignment horizontal="left" vertical="center" indent="1"/>
    </xf>
    <xf numFmtId="0" fontId="19" fillId="28" borderId="9" applyNumberFormat="0" applyProtection="0">
      <alignment horizontal="left" vertical="center" indent="1"/>
    </xf>
    <xf numFmtId="0" fontId="19" fillId="28" borderId="9" applyNumberFormat="0" applyProtection="0">
      <alignment horizontal="left" vertical="top" indent="1"/>
    </xf>
    <xf numFmtId="0" fontId="19" fillId="30" borderId="9" applyNumberFormat="0" applyProtection="0">
      <alignment horizontal="left" vertical="center" indent="1"/>
    </xf>
    <xf numFmtId="0" fontId="19" fillId="30" borderId="9" applyNumberFormat="0" applyProtection="0">
      <alignment horizontal="left" vertical="top" indent="1"/>
    </xf>
    <xf numFmtId="0" fontId="19" fillId="31" borderId="9" applyNumberFormat="0" applyProtection="0">
      <alignment horizontal="left" vertical="center" indent="1"/>
    </xf>
    <xf numFmtId="0" fontId="19" fillId="31" borderId="9" applyNumberFormat="0" applyProtection="0">
      <alignment horizontal="left" vertical="top" indent="1"/>
    </xf>
    <xf numFmtId="0" fontId="19" fillId="32" borderId="9" applyNumberFormat="0" applyProtection="0">
      <alignment horizontal="left" vertical="center" indent="1"/>
    </xf>
    <xf numFmtId="0" fontId="19" fillId="32" borderId="9" applyNumberFormat="0" applyProtection="0">
      <alignment horizontal="left" vertical="top" indent="1"/>
    </xf>
    <xf numFmtId="4" fontId="14" fillId="30" borderId="0" applyNumberFormat="0" applyProtection="0">
      <alignment horizontal="left" vertical="center" indent="1"/>
    </xf>
    <xf numFmtId="4" fontId="16" fillId="33" borderId="9" applyNumberFormat="0" applyProtection="0">
      <alignment vertical="center"/>
    </xf>
    <xf numFmtId="4" fontId="20" fillId="33" borderId="9" applyNumberFormat="0" applyProtection="0">
      <alignment vertical="center"/>
    </xf>
    <xf numFmtId="4" fontId="16" fillId="33" borderId="9" applyNumberFormat="0" applyProtection="0">
      <alignment horizontal="left" vertical="center" indent="1"/>
    </xf>
    <xf numFmtId="0" fontId="16" fillId="33" borderId="9" applyNumberFormat="0" applyProtection="0">
      <alignment horizontal="left" vertical="top" indent="1"/>
    </xf>
    <xf numFmtId="4" fontId="16" fillId="27" borderId="9" applyNumberFormat="0" applyProtection="0">
      <alignment horizontal="right" vertical="center"/>
    </xf>
    <xf numFmtId="4" fontId="20" fillId="27" borderId="9" applyNumberFormat="0" applyProtection="0">
      <alignment horizontal="right" vertical="center"/>
    </xf>
    <xf numFmtId="4" fontId="16" fillId="29" borderId="9" applyNumberFormat="0" applyProtection="0">
      <alignment horizontal="left" vertical="center" indent="1"/>
    </xf>
    <xf numFmtId="0" fontId="16" fillId="30" borderId="9" applyNumberFormat="0" applyProtection="0">
      <alignment horizontal="left" vertical="top" indent="1"/>
    </xf>
    <xf numFmtId="4" fontId="21" fillId="34" borderId="0" applyNumberFormat="0" applyProtection="0">
      <alignment horizontal="left" vertical="center" indent="1"/>
    </xf>
    <xf numFmtId="4" fontId="22" fillId="27" borderId="9" applyNumberFormat="0" applyProtection="0">
      <alignment horizontal="right" vertical="center"/>
    </xf>
    <xf numFmtId="0" fontId="56" fillId="0" borderId="0" applyNumberFormat="0" applyFill="0" applyBorder="0" applyAlignment="0" applyProtection="0"/>
    <xf numFmtId="0" fontId="57" fillId="0" borderId="11" applyNumberFormat="0" applyFill="0" applyAlignment="0" applyProtection="0"/>
    <xf numFmtId="0" fontId="58" fillId="0" borderId="0" applyNumberFormat="0" applyFill="0" applyBorder="0" applyAlignment="0" applyProtection="0"/>
    <xf numFmtId="0" fontId="1" fillId="0" borderId="0"/>
    <xf numFmtId="0" fontId="1" fillId="0" borderId="0"/>
  </cellStyleXfs>
  <cellXfs count="1070">
    <xf numFmtId="0" fontId="0" fillId="0" borderId="0" xfId="0"/>
    <xf numFmtId="0" fontId="3" fillId="0" borderId="0" xfId="0" applyFont="1"/>
    <xf numFmtId="0" fontId="3" fillId="0" borderId="0" xfId="0" applyFont="1" applyBorder="1"/>
    <xf numFmtId="0" fontId="3" fillId="0" borderId="0" xfId="0" applyFont="1" applyAlignment="1">
      <alignment horizontal="center" vertical="center"/>
    </xf>
    <xf numFmtId="0" fontId="2" fillId="0" borderId="0" xfId="0" applyFont="1" applyBorder="1" applyAlignment="1">
      <alignment horizontal="center" vertical="center"/>
    </xf>
    <xf numFmtId="49" fontId="3" fillId="0" borderId="0" xfId="0" applyNumberFormat="1" applyFont="1"/>
    <xf numFmtId="0" fontId="4" fillId="0" borderId="0" xfId="0" applyFont="1" applyAlignment="1">
      <alignment horizontal="center" vertical="center" wrapText="1"/>
    </xf>
    <xf numFmtId="49" fontId="3" fillId="0" borderId="0" xfId="0" applyNumberFormat="1" applyFont="1" applyBorder="1"/>
    <xf numFmtId="49" fontId="3" fillId="0" borderId="0" xfId="0" applyNumberFormat="1" applyFont="1" applyAlignment="1">
      <alignment horizontal="left" vertical="center"/>
    </xf>
    <xf numFmtId="0" fontId="2" fillId="0" borderId="0" xfId="0" applyFont="1"/>
    <xf numFmtId="0" fontId="8"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vertical="center" wrapText="1"/>
    </xf>
    <xf numFmtId="0" fontId="2" fillId="0" borderId="13"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left" vertical="center" wrapText="1"/>
    </xf>
    <xf numFmtId="49" fontId="3" fillId="0" borderId="13" xfId="0" applyNumberFormat="1" applyFont="1" applyBorder="1" applyAlignment="1">
      <alignment horizontal="left" vertical="center" wrapText="1" indent="1"/>
    </xf>
    <xf numFmtId="49" fontId="2" fillId="0" borderId="13" xfId="0" applyNumberFormat="1" applyFont="1" applyBorder="1" applyAlignment="1">
      <alignment vertical="top" wrapText="1"/>
    </xf>
    <xf numFmtId="0" fontId="2"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0" borderId="14" xfId="0" applyFont="1" applyBorder="1" applyAlignment="1">
      <alignment horizontal="center" vertical="center" wrapText="1"/>
    </xf>
    <xf numFmtId="0" fontId="8" fillId="0" borderId="0" xfId="0" applyFont="1" applyAlignment="1">
      <alignment horizontal="left" vertical="center" wrapText="1"/>
    </xf>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2"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2" fillId="0" borderId="17"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0" xfId="0" applyNumberFormat="1" applyFont="1" applyAlignment="1">
      <alignment horizontal="left" vertical="center" wrapText="1" indent="1"/>
    </xf>
    <xf numFmtId="3" fontId="2" fillId="24" borderId="13" xfId="0" applyNumberFormat="1" applyFont="1" applyFill="1" applyBorder="1" applyAlignment="1">
      <alignment horizontal="right" vertical="center" wrapText="1" indent="1"/>
    </xf>
    <xf numFmtId="3" fontId="2" fillId="24" borderId="14" xfId="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2" fillId="24" borderId="17" xfId="0" applyNumberFormat="1" applyFont="1" applyFill="1" applyBorder="1" applyAlignment="1" applyProtection="1">
      <alignment horizontal="right" vertical="center" wrapText="1" indent="1"/>
    </xf>
    <xf numFmtId="3" fontId="2" fillId="24" borderId="18" xfId="0" applyNumberFormat="1" applyFont="1" applyFill="1" applyBorder="1" applyAlignment="1">
      <alignment horizontal="right" vertical="center" wrapText="1" indent="1"/>
    </xf>
    <xf numFmtId="0" fontId="2" fillId="0" borderId="13" xfId="0" applyFont="1" applyBorder="1" applyAlignment="1">
      <alignment horizontal="left" vertical="top" wrapText="1" indent="1"/>
    </xf>
    <xf numFmtId="0" fontId="3" fillId="0" borderId="13" xfId="0" applyFont="1" applyBorder="1" applyAlignment="1">
      <alignment horizontal="left" vertical="top" wrapText="1" indent="1"/>
    </xf>
    <xf numFmtId="0" fontId="2" fillId="0" borderId="17" xfId="0" applyFont="1" applyBorder="1" applyAlignment="1">
      <alignment horizontal="left" wrapText="1" indent="1"/>
    </xf>
    <xf numFmtId="0" fontId="3" fillId="0" borderId="0" xfId="0" applyFont="1" applyAlignment="1">
      <alignment horizontal="left" indent="1"/>
    </xf>
    <xf numFmtId="3" fontId="3" fillId="35" borderId="14" xfId="0" applyNumberFormat="1" applyFont="1" applyFill="1" applyBorder="1" applyAlignment="1">
      <alignment horizontal="right" vertical="center" wrapText="1" indent="1"/>
    </xf>
    <xf numFmtId="49" fontId="2" fillId="0" borderId="13" xfId="0" applyNumberFormat="1" applyFont="1" applyBorder="1" applyAlignment="1">
      <alignment horizontal="left" vertical="top" wrapText="1" indent="1"/>
    </xf>
    <xf numFmtId="49" fontId="3" fillId="0" borderId="13" xfId="0" applyNumberFormat="1" applyFont="1" applyBorder="1" applyAlignment="1">
      <alignment horizontal="left" vertical="top" wrapText="1" indent="1"/>
    </xf>
    <xf numFmtId="3" fontId="7" fillId="24" borderId="13" xfId="0" applyNumberFormat="1" applyFont="1" applyFill="1" applyBorder="1" applyAlignment="1">
      <alignment horizontal="right" vertical="center" wrapText="1" indent="1"/>
    </xf>
    <xf numFmtId="3" fontId="7" fillId="24" borderId="17" xfId="0" applyNumberFormat="1" applyFont="1" applyFill="1" applyBorder="1" applyAlignment="1">
      <alignment horizontal="righ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0" fontId="7" fillId="24" borderId="14" xfId="0" applyFont="1" applyFill="1" applyBorder="1" applyAlignment="1">
      <alignment horizontal="right" vertical="center" wrapText="1" indent="1"/>
    </xf>
    <xf numFmtId="0" fontId="7"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8" fillId="0" borderId="0" xfId="0" applyFont="1" applyAlignment="1">
      <alignment horizontal="left" vertical="center" wrapText="1" indent="1"/>
    </xf>
    <xf numFmtId="49" fontId="3" fillId="0" borderId="0" xfId="0" applyNumberFormat="1" applyFont="1" applyAlignment="1">
      <alignment vertical="center" wrapText="1"/>
    </xf>
    <xf numFmtId="3" fontId="7" fillId="0" borderId="0" xfId="45" applyNumberFormat="1" applyFont="1" applyBorder="1" applyAlignment="1">
      <alignment vertical="center" wrapText="1"/>
    </xf>
    <xf numFmtId="3" fontId="7" fillId="0" borderId="0" xfId="45" applyNumberFormat="1" applyFont="1" applyBorder="1" applyAlignment="1">
      <alignment horizontal="center" vertical="center" wrapText="1"/>
    </xf>
    <xf numFmtId="3" fontId="8" fillId="0" borderId="0" xfId="45" applyNumberFormat="1"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8" fillId="24" borderId="18" xfId="0" applyFont="1" applyFill="1" applyBorder="1" applyAlignment="1">
      <alignment horizontal="right" vertical="center" wrapText="1" indent="1"/>
    </xf>
    <xf numFmtId="3" fontId="7" fillId="35" borderId="13" xfId="0" applyNumberFormat="1" applyFont="1" applyFill="1" applyBorder="1" applyAlignment="1">
      <alignment horizontal="right" vertical="center" wrapText="1" indent="1"/>
    </xf>
    <xf numFmtId="49" fontId="7" fillId="0" borderId="13" xfId="0" applyNumberFormat="1" applyFont="1" applyFill="1" applyBorder="1" applyAlignment="1">
      <alignment horizontal="left" vertical="center" wrapText="1" indent="1"/>
    </xf>
    <xf numFmtId="0" fontId="7" fillId="0" borderId="17" xfId="0" applyFont="1" applyBorder="1" applyAlignment="1">
      <alignment horizontal="left" vertical="center" wrapText="1" indent="1"/>
    </xf>
    <xf numFmtId="3" fontId="3" fillId="0" borderId="13" xfId="0" applyNumberFormat="1" applyFont="1" applyBorder="1" applyAlignment="1">
      <alignment horizontal="center" vertical="center" wrapText="1"/>
    </xf>
    <xf numFmtId="3" fontId="7" fillId="35" borderId="14" xfId="0" applyNumberFormat="1" applyFont="1" applyFill="1" applyBorder="1" applyAlignment="1">
      <alignment horizontal="right" vertical="center" wrapText="1" indent="1"/>
    </xf>
    <xf numFmtId="3" fontId="3" fillId="0" borderId="14"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0" xfId="0" applyBorder="1"/>
    <xf numFmtId="0" fontId="7" fillId="0" borderId="13" xfId="0" applyFont="1" applyBorder="1" applyAlignment="1">
      <alignment horizontal="left" vertical="center" wrapText="1"/>
    </xf>
    <xf numFmtId="0" fontId="7" fillId="0" borderId="13" xfId="0" applyFont="1" applyFill="1" applyBorder="1" applyAlignment="1">
      <alignment horizontal="left" vertical="center" wrapText="1" indent="1"/>
    </xf>
    <xf numFmtId="0" fontId="8" fillId="0" borderId="0" xfId="0" applyFont="1"/>
    <xf numFmtId="1" fontId="3" fillId="0" borderId="13" xfId="0" applyNumberFormat="1" applyFont="1" applyFill="1" applyBorder="1" applyAlignment="1">
      <alignment horizontal="center" vertical="center" wrapText="1"/>
    </xf>
    <xf numFmtId="49" fontId="7" fillId="0" borderId="17" xfId="0" applyNumberFormat="1" applyFont="1" applyFill="1" applyBorder="1" applyAlignment="1">
      <alignment horizontal="left" vertical="center" wrapText="1" indent="1"/>
    </xf>
    <xf numFmtId="49" fontId="7" fillId="0" borderId="13" xfId="0" applyNumberFormat="1" applyFont="1" applyBorder="1" applyAlignment="1">
      <alignment vertical="center" wrapText="1"/>
    </xf>
    <xf numFmtId="0" fontId="7"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7" fillId="0" borderId="13" xfId="45" applyFont="1" applyBorder="1" applyAlignment="1">
      <alignment horizontal="center" vertical="center" wrapText="1"/>
    </xf>
    <xf numFmtId="3" fontId="8" fillId="0" borderId="13" xfId="45" applyNumberFormat="1" applyFont="1" applyBorder="1" applyAlignment="1">
      <alignment horizontal="center" vertical="center" wrapText="1"/>
    </xf>
    <xf numFmtId="0" fontId="7" fillId="0" borderId="14" xfId="45" applyFont="1" applyBorder="1" applyAlignment="1">
      <alignment horizontal="center" vertical="center" wrapText="1"/>
    </xf>
    <xf numFmtId="3" fontId="8" fillId="0" borderId="15" xfId="45" applyNumberFormat="1" applyFont="1" applyBorder="1" applyAlignment="1">
      <alignment vertical="center" wrapText="1"/>
    </xf>
    <xf numFmtId="3" fontId="8" fillId="0" borderId="14" xfId="45" applyNumberFormat="1" applyFont="1" applyBorder="1" applyAlignment="1">
      <alignment horizontal="center" vertical="center" wrapText="1"/>
    </xf>
    <xf numFmtId="3" fontId="8" fillId="0" borderId="16" xfId="45" applyNumberFormat="1"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3" xfId="0" applyFont="1" applyBorder="1" applyAlignment="1">
      <alignment horizontal="left" vertical="center" wrapText="1" indent="1"/>
    </xf>
    <xf numFmtId="0" fontId="8" fillId="0" borderId="13" xfId="0" applyFont="1" applyBorder="1" applyAlignment="1">
      <alignment horizontal="center" vertical="center" wrapText="1"/>
    </xf>
    <xf numFmtId="0" fontId="7" fillId="0" borderId="15" xfId="0" applyFont="1" applyBorder="1" applyAlignment="1">
      <alignment horizontal="left" vertical="center" wrapText="1" indent="1"/>
    </xf>
    <xf numFmtId="0" fontId="7" fillId="0" borderId="19" xfId="0" applyFont="1" applyBorder="1" applyAlignment="1">
      <alignment horizontal="left" vertical="center" wrapText="1" indent="1"/>
    </xf>
    <xf numFmtId="49" fontId="8" fillId="0" borderId="13" xfId="0" applyNumberFormat="1" applyFont="1" applyBorder="1" applyAlignment="1">
      <alignment horizontal="left" vertical="center" wrapText="1" indent="1"/>
    </xf>
    <xf numFmtId="0" fontId="8" fillId="0" borderId="0" xfId="0" applyFont="1" applyFill="1" applyAlignment="1">
      <alignment vertical="center" wrapText="1"/>
    </xf>
    <xf numFmtId="0" fontId="8" fillId="0" borderId="0" xfId="0" applyFont="1" applyFill="1" applyAlignment="1">
      <alignment horizontal="left" vertical="center" wrapText="1" indent="1"/>
    </xf>
    <xf numFmtId="0" fontId="8" fillId="0" borderId="0" xfId="0" applyFont="1" applyFill="1" applyAlignment="1">
      <alignment horizontal="left" vertical="center" wrapText="1" indent="3"/>
    </xf>
    <xf numFmtId="0" fontId="8" fillId="0" borderId="0" xfId="0" applyFont="1" applyFill="1" applyAlignment="1">
      <alignment horizontal="left" vertical="center" wrapText="1" indent="2"/>
    </xf>
    <xf numFmtId="0" fontId="2" fillId="0" borderId="20" xfId="0" applyFont="1" applyBorder="1" applyAlignment="1">
      <alignment horizontal="center" vertical="center" wrapText="1"/>
    </xf>
    <xf numFmtId="0" fontId="33" fillId="0" borderId="0" xfId="0" applyFont="1" applyBorder="1"/>
    <xf numFmtId="0" fontId="3" fillId="0" borderId="0" xfId="0" applyFont="1" applyFill="1" applyAlignment="1">
      <alignment vertical="center" wrapText="1"/>
    </xf>
    <xf numFmtId="0" fontId="0" fillId="0" borderId="0" xfId="0" applyFill="1"/>
    <xf numFmtId="0" fontId="30" fillId="0" borderId="0" xfId="0" applyFont="1" applyFill="1" applyAlignment="1">
      <alignment vertical="center" wrapText="1"/>
    </xf>
    <xf numFmtId="0" fontId="2" fillId="0" borderId="22" xfId="0" applyFont="1" applyBorder="1" applyAlignment="1">
      <alignment vertical="center" wrapText="1"/>
    </xf>
    <xf numFmtId="0" fontId="8" fillId="35" borderId="14" xfId="0" applyFont="1" applyFill="1" applyBorder="1" applyAlignment="1">
      <alignment horizontal="left" vertical="center" wrapText="1" indent="1"/>
    </xf>
    <xf numFmtId="0" fontId="36" fillId="0" borderId="0" xfId="0" applyFont="1"/>
    <xf numFmtId="0" fontId="7" fillId="0" borderId="23" xfId="0" applyFont="1" applyFill="1" applyBorder="1" applyAlignment="1">
      <alignment horizontal="center" vertical="center" wrapText="1"/>
    </xf>
    <xf numFmtId="0" fontId="7" fillId="0" borderId="0" xfId="0" applyFont="1" applyFill="1" applyAlignment="1">
      <alignment vertical="center" wrapText="1"/>
    </xf>
    <xf numFmtId="49" fontId="9" fillId="0" borderId="0" xfId="0" applyNumberFormat="1" applyFont="1" applyAlignment="1">
      <alignment horizontal="left" vertical="center" wrapText="1" indent="1"/>
    </xf>
    <xf numFmtId="49" fontId="8" fillId="0" borderId="13" xfId="0" applyNumberFormat="1" applyFont="1" applyFill="1" applyBorder="1" applyAlignment="1">
      <alignment horizontal="left" vertical="center" wrapText="1" indent="1"/>
    </xf>
    <xf numFmtId="0" fontId="0" fillId="0" borderId="0" xfId="0" applyAlignment="1">
      <alignment wrapText="1"/>
    </xf>
    <xf numFmtId="0" fontId="8"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3" fillId="0" borderId="0" xfId="0" applyFont="1" applyAlignment="1">
      <alignment horizontal="justify"/>
    </xf>
    <xf numFmtId="0" fontId="3" fillId="0" borderId="16" xfId="0" applyFont="1" applyFill="1" applyBorder="1" applyAlignment="1">
      <alignment horizontal="center" vertical="center"/>
    </xf>
    <xf numFmtId="0" fontId="2" fillId="0" borderId="17" xfId="0" applyFont="1" applyFill="1" applyBorder="1" applyAlignment="1">
      <alignment horizontal="left" wrapText="1" indent="1"/>
    </xf>
    <xf numFmtId="49" fontId="3" fillId="0" borderId="0" xfId="0" applyNumberFormat="1" applyFont="1" applyAlignment="1">
      <alignment horizontal="left" wrapText="1" indent="1"/>
    </xf>
    <xf numFmtId="0" fontId="3" fillId="0" borderId="0" xfId="0" applyFont="1" applyAlignment="1">
      <alignment vertical="center"/>
    </xf>
    <xf numFmtId="0" fontId="0" fillId="0" borderId="0" xfId="0" applyAlignment="1">
      <alignment vertical="center"/>
    </xf>
    <xf numFmtId="0" fontId="25" fillId="0" borderId="0" xfId="0" applyFont="1" applyBorder="1" applyAlignment="1">
      <alignment vertical="center"/>
    </xf>
    <xf numFmtId="0" fontId="2" fillId="0" borderId="15" xfId="0" applyFont="1" applyFill="1" applyBorder="1" applyAlignment="1">
      <alignment horizontal="center" vertical="center" wrapText="1"/>
    </xf>
    <xf numFmtId="0" fontId="25" fillId="35" borderId="14" xfId="0" applyFont="1" applyFill="1" applyBorder="1" applyAlignment="1">
      <alignment horizontal="left" vertical="center" wrapText="1" indent="1"/>
    </xf>
    <xf numFmtId="0" fontId="8" fillId="35" borderId="26" xfId="0" applyFont="1" applyFill="1" applyBorder="1" applyAlignment="1">
      <alignment horizontal="left" vertical="center" wrapText="1" indent="1"/>
    </xf>
    <xf numFmtId="0" fontId="8" fillId="0" borderId="13" xfId="0" applyFont="1" applyBorder="1" applyAlignment="1">
      <alignment horizontal="left" vertical="top" wrapText="1" indent="1"/>
    </xf>
    <xf numFmtId="3" fontId="7" fillId="24"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7" fillId="24" borderId="18" xfId="0" applyNumberFormat="1" applyFont="1" applyFill="1" applyBorder="1" applyAlignment="1">
      <alignment horizontal="right" vertical="center" wrapText="1" indent="1"/>
    </xf>
    <xf numFmtId="3" fontId="3" fillId="35" borderId="19" xfId="0" applyNumberFormat="1" applyFont="1" applyFill="1" applyBorder="1" applyAlignment="1">
      <alignment horizontal="right" vertical="center" wrapText="1" indent="1"/>
    </xf>
    <xf numFmtId="3" fontId="7" fillId="24" borderId="19" xfId="0" applyNumberFormat="1" applyFont="1" applyFill="1" applyBorder="1" applyAlignment="1">
      <alignment horizontal="right" vertical="center" wrapText="1" indent="1"/>
    </xf>
    <xf numFmtId="3" fontId="8" fillId="35" borderId="14" xfId="0" applyNumberFormat="1" applyFont="1" applyFill="1" applyBorder="1" applyAlignment="1">
      <alignment horizontal="right" vertical="center" wrapText="1" indent="1"/>
    </xf>
    <xf numFmtId="167" fontId="3" fillId="35" borderId="13" xfId="27" applyNumberFormat="1" applyFont="1" applyFill="1" applyBorder="1" applyAlignment="1">
      <alignment horizontal="right" vertical="center" wrapText="1" indent="1"/>
    </xf>
    <xf numFmtId="168" fontId="3" fillId="35" borderId="13" xfId="27" applyNumberFormat="1" applyFont="1" applyFill="1" applyBorder="1" applyAlignment="1">
      <alignment horizontal="right" vertical="center" wrapText="1" indent="1"/>
    </xf>
    <xf numFmtId="168" fontId="3" fillId="37" borderId="13" xfId="27" applyNumberFormat="1" applyFont="1" applyFill="1" applyBorder="1" applyAlignment="1">
      <alignment horizontal="right" vertical="center" wrapText="1" indent="1"/>
    </xf>
    <xf numFmtId="3" fontId="7" fillId="37" borderId="13" xfId="0" applyNumberFormat="1" applyFont="1" applyFill="1" applyBorder="1" applyAlignment="1">
      <alignment horizontal="right" vertical="center" wrapText="1" indent="1"/>
    </xf>
    <xf numFmtId="3" fontId="8" fillId="0" borderId="13"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7" fillId="24" borderId="20" xfId="0" applyNumberFormat="1" applyFont="1" applyFill="1" applyBorder="1" applyAlignment="1">
      <alignment horizontal="right" vertical="center" wrapText="1" indent="1"/>
    </xf>
    <xf numFmtId="3" fontId="7" fillId="24" borderId="28" xfId="0" applyNumberFormat="1" applyFont="1" applyFill="1" applyBorder="1" applyAlignment="1">
      <alignment horizontal="right" vertical="center" wrapText="1" indent="1"/>
    </xf>
    <xf numFmtId="3" fontId="8" fillId="0" borderId="17" xfId="0" applyNumberFormat="1" applyFont="1" applyBorder="1" applyAlignment="1">
      <alignment horizontal="center" vertical="center" wrapText="1"/>
    </xf>
    <xf numFmtId="3" fontId="8" fillId="0" borderId="18" xfId="0" applyNumberFormat="1" applyFont="1" applyBorder="1" applyAlignment="1">
      <alignment horizontal="center" vertical="center" wrapText="1"/>
    </xf>
    <xf numFmtId="3" fontId="8" fillId="35" borderId="19" xfId="0" applyNumberFormat="1" applyFont="1" applyFill="1" applyBorder="1" applyAlignment="1">
      <alignment horizontal="right" vertical="center" wrapText="1" indent="1"/>
    </xf>
    <xf numFmtId="3" fontId="3" fillId="0" borderId="19" xfId="0" applyNumberFormat="1" applyFont="1" applyFill="1" applyBorder="1" applyAlignment="1">
      <alignment horizontal="right" vertical="center" wrapText="1" indent="1"/>
    </xf>
    <xf numFmtId="0" fontId="80" fillId="0" borderId="0" xfId="41"/>
    <xf numFmtId="0" fontId="10" fillId="0" borderId="13" xfId="0" applyFont="1" applyFill="1" applyBorder="1" applyAlignment="1">
      <alignment horizontal="left" vertical="center" wrapText="1" indent="1"/>
    </xf>
    <xf numFmtId="0" fontId="8" fillId="32" borderId="15" xfId="0" applyFont="1" applyFill="1" applyBorder="1" applyAlignment="1">
      <alignment vertical="center" wrapText="1"/>
    </xf>
    <xf numFmtId="0" fontId="4" fillId="0" borderId="0" xfId="0" applyFont="1" applyBorder="1" applyAlignment="1">
      <alignment horizontal="center" vertical="center" wrapText="1"/>
    </xf>
    <xf numFmtId="0" fontId="7" fillId="0" borderId="0" xfId="0" applyFont="1" applyBorder="1" applyAlignment="1">
      <alignment horizontal="left" vertical="center" wrapText="1"/>
    </xf>
    <xf numFmtId="0" fontId="8" fillId="0" borderId="0" xfId="44" applyFont="1" applyAlignment="1">
      <alignment vertical="center" wrapText="1"/>
    </xf>
    <xf numFmtId="0" fontId="7" fillId="0" borderId="0" xfId="44" applyFont="1" applyAlignment="1">
      <alignment horizontal="center" vertical="center" wrapText="1"/>
    </xf>
    <xf numFmtId="0" fontId="0" fillId="0" borderId="0" xfId="0" applyNumberFormat="1" applyAlignment="1">
      <alignment vertical="center" wrapText="1"/>
    </xf>
    <xf numFmtId="166" fontId="62" fillId="37" borderId="13" xfId="76" quotePrefix="1" applyNumberFormat="1" applyFont="1" applyFill="1" applyBorder="1" applyAlignment="1" applyProtection="1">
      <alignment horizontal="left" vertical="center" wrapText="1" indent="1"/>
      <protection locked="0"/>
    </xf>
    <xf numFmtId="166" fontId="61" fillId="37" borderId="13" xfId="84" quotePrefix="1" applyNumberFormat="1" applyFont="1" applyFill="1" applyBorder="1" applyAlignment="1" applyProtection="1">
      <alignment horizontal="left" vertical="center" wrapText="1" indent="1"/>
      <protection locked="0"/>
    </xf>
    <xf numFmtId="166" fontId="61" fillId="37" borderId="13" xfId="83" quotePrefix="1" applyNumberFormat="1" applyFont="1" applyFill="1" applyBorder="1" applyProtection="1">
      <alignment horizontal="left" vertical="center" indent="1"/>
      <protection locked="0"/>
    </xf>
    <xf numFmtId="0" fontId="8" fillId="0" borderId="13" xfId="0" applyFont="1" applyBorder="1"/>
    <xf numFmtId="166" fontId="62" fillId="37" borderId="13" xfId="51" quotePrefix="1" applyNumberFormat="1" applyFont="1" applyFill="1" applyBorder="1">
      <alignment horizontal="left" vertical="center" indent="1"/>
    </xf>
    <xf numFmtId="166" fontId="62" fillId="37" borderId="13" xfId="51" applyNumberFormat="1" applyFont="1" applyFill="1" applyBorder="1">
      <alignment horizontal="left" vertical="center" indent="1"/>
    </xf>
    <xf numFmtId="166" fontId="61" fillId="37" borderId="13" xfId="83" applyNumberFormat="1" applyFont="1" applyFill="1" applyBorder="1" applyAlignment="1" applyProtection="1">
      <alignment vertical="center"/>
      <protection locked="0"/>
    </xf>
    <xf numFmtId="166" fontId="62" fillId="37" borderId="13" xfId="83" quotePrefix="1" applyNumberFormat="1" applyFont="1" applyFill="1" applyBorder="1" applyProtection="1">
      <alignment horizontal="left" vertical="center" indent="1"/>
      <protection locked="0"/>
    </xf>
    <xf numFmtId="166" fontId="61" fillId="37" borderId="13" xfId="84" applyNumberFormat="1" applyFont="1" applyFill="1" applyBorder="1" applyAlignment="1" applyProtection="1">
      <alignment horizontal="left" vertical="center" wrapText="1" indent="1"/>
      <protection locked="0"/>
    </xf>
    <xf numFmtId="49" fontId="8" fillId="0" borderId="20" xfId="42" applyNumberFormat="1" applyFont="1" applyBorder="1" applyAlignment="1">
      <alignment horizontal="center"/>
    </xf>
    <xf numFmtId="49" fontId="8" fillId="0" borderId="35" xfId="42" applyNumberFormat="1" applyFont="1" applyBorder="1" applyAlignment="1">
      <alignment horizontal="center"/>
    </xf>
    <xf numFmtId="49" fontId="8" fillId="0" borderId="37" xfId="42" applyNumberFormat="1" applyFont="1" applyBorder="1" applyAlignment="1">
      <alignment horizontal="center"/>
    </xf>
    <xf numFmtId="0" fontId="8" fillId="0" borderId="29" xfId="42" applyFont="1" applyBorder="1"/>
    <xf numFmtId="0" fontId="8" fillId="0" borderId="13" xfId="42" applyFont="1" applyBorder="1"/>
    <xf numFmtId="0" fontId="8" fillId="0" borderId="19" xfId="42" applyFont="1" applyBorder="1"/>
    <xf numFmtId="0" fontId="7" fillId="0" borderId="42" xfId="0" applyFont="1" applyFill="1" applyBorder="1" applyAlignment="1">
      <alignment horizontal="center" vertical="center" wrapText="1"/>
    </xf>
    <xf numFmtId="0" fontId="7" fillId="35" borderId="43" xfId="0" applyFont="1" applyFill="1" applyBorder="1" applyAlignment="1">
      <alignment horizontal="left" vertical="center" wrapText="1" indent="1"/>
    </xf>
    <xf numFmtId="0" fontId="8" fillId="0" borderId="43" xfId="0" applyFont="1" applyFill="1" applyBorder="1" applyAlignment="1">
      <alignment horizontal="left" vertical="center" wrapText="1" indent="1"/>
    </xf>
    <xf numFmtId="0" fontId="8" fillId="36" borderId="44" xfId="0" applyFont="1" applyFill="1" applyBorder="1" applyAlignment="1">
      <alignment horizontal="left" vertical="center" wrapText="1" indent="1"/>
    </xf>
    <xf numFmtId="0" fontId="8" fillId="0" borderId="45" xfId="0" applyFont="1" applyFill="1" applyBorder="1" applyAlignment="1">
      <alignment horizontal="left" vertical="center" wrapText="1" indent="1"/>
    </xf>
    <xf numFmtId="0" fontId="8" fillId="37" borderId="43" xfId="0" applyFont="1" applyFill="1" applyBorder="1" applyAlignment="1">
      <alignment horizontal="left" vertical="center" wrapText="1" indent="1"/>
    </xf>
    <xf numFmtId="0" fontId="8" fillId="0" borderId="44" xfId="0" applyFont="1" applyFill="1" applyBorder="1" applyAlignment="1">
      <alignment horizontal="left" vertical="center" wrapText="1" indent="1"/>
    </xf>
    <xf numFmtId="0" fontId="25" fillId="0" borderId="29" xfId="42" applyFont="1" applyBorder="1"/>
    <xf numFmtId="49" fontId="25" fillId="0" borderId="37" xfId="42" applyNumberFormat="1" applyFont="1" applyBorder="1" applyAlignment="1">
      <alignment horizontal="center"/>
    </xf>
    <xf numFmtId="0" fontId="25" fillId="0" borderId="13" xfId="42" applyFont="1" applyBorder="1"/>
    <xf numFmtId="49" fontId="25" fillId="0" borderId="20" xfId="42" applyNumberFormat="1" applyFont="1" applyBorder="1" applyAlignment="1">
      <alignment horizontal="center"/>
    </xf>
    <xf numFmtId="0" fontId="25" fillId="0" borderId="13" xfId="42" applyFont="1" applyBorder="1" applyAlignment="1">
      <alignment vertical="center"/>
    </xf>
    <xf numFmtId="49" fontId="59" fillId="32" borderId="20" xfId="42" applyNumberFormat="1" applyFont="1" applyFill="1" applyBorder="1" applyAlignment="1">
      <alignment horizontal="center"/>
    </xf>
    <xf numFmtId="49" fontId="59" fillId="0" borderId="20" xfId="42" applyNumberFormat="1" applyFont="1" applyBorder="1" applyAlignment="1">
      <alignment horizontal="center"/>
    </xf>
    <xf numFmtId="0" fontId="25" fillId="0" borderId="22" xfId="42" applyFont="1" applyBorder="1" applyAlignment="1">
      <alignment horizontal="left" indent="1"/>
    </xf>
    <xf numFmtId="0" fontId="25" fillId="0" borderId="15" xfId="42" applyFont="1" applyBorder="1" applyAlignment="1">
      <alignment horizontal="left" indent="1"/>
    </xf>
    <xf numFmtId="0" fontId="25" fillId="0" borderId="15" xfId="42" applyFont="1" applyFill="1" applyBorder="1" applyAlignment="1">
      <alignment horizontal="left" indent="1"/>
    </xf>
    <xf numFmtId="0" fontId="8" fillId="0" borderId="0" xfId="0" applyFont="1" applyBorder="1"/>
    <xf numFmtId="0" fontId="13" fillId="0" borderId="35" xfId="0" applyFont="1" applyBorder="1" applyAlignment="1">
      <alignment horizontal="center"/>
    </xf>
    <xf numFmtId="0" fontId="39" fillId="0" borderId="48" xfId="35" applyFont="1" applyBorder="1" applyAlignment="1" applyProtection="1">
      <alignment horizontal="center"/>
    </xf>
    <xf numFmtId="0" fontId="8" fillId="0" borderId="50" xfId="0" applyFont="1" applyBorder="1"/>
    <xf numFmtId="166" fontId="3" fillId="0" borderId="0" xfId="0" applyNumberFormat="1" applyFont="1" applyBorder="1"/>
    <xf numFmtId="166" fontId="3" fillId="0" borderId="0" xfId="0" applyNumberFormat="1" applyFont="1" applyBorder="1" applyAlignment="1">
      <alignment wrapText="1"/>
    </xf>
    <xf numFmtId="0" fontId="30" fillId="0" borderId="0" xfId="0" applyFont="1" applyBorder="1" applyAlignment="1">
      <alignment horizontal="left"/>
    </xf>
    <xf numFmtId="0" fontId="30" fillId="0" borderId="0" xfId="0" applyFont="1" applyBorder="1" applyAlignment="1">
      <alignment horizontal="left" vertical="center"/>
    </xf>
    <xf numFmtId="0" fontId="82" fillId="0" borderId="0" xfId="0" applyFont="1" applyFill="1" applyAlignment="1">
      <alignment vertical="center" wrapText="1"/>
    </xf>
    <xf numFmtId="0" fontId="19" fillId="0" borderId="0" xfId="0" applyFont="1" applyAlignment="1"/>
    <xf numFmtId="0" fontId="84" fillId="0" borderId="0" xfId="0" applyFont="1"/>
    <xf numFmtId="0" fontId="83" fillId="0" borderId="43" xfId="0" applyFont="1" applyFill="1" applyBorder="1" applyAlignment="1">
      <alignment horizontal="left" vertical="center" wrapText="1" indent="1"/>
    </xf>
    <xf numFmtId="0" fontId="68" fillId="0" borderId="0" xfId="0" applyFont="1" applyFill="1" applyAlignment="1">
      <alignment horizontal="left" vertical="center" indent="1"/>
    </xf>
    <xf numFmtId="3" fontId="8" fillId="0" borderId="0" xfId="45" applyNumberFormat="1" applyFont="1" applyBorder="1" applyAlignment="1">
      <alignment horizontal="center" vertical="center" wrapText="1"/>
    </xf>
    <xf numFmtId="4" fontId="3" fillId="35" borderId="17" xfId="0" applyNumberFormat="1" applyFont="1" applyFill="1" applyBorder="1" applyAlignment="1">
      <alignment horizontal="right" vertical="center" wrapText="1" indent="1"/>
    </xf>
    <xf numFmtId="4" fontId="7" fillId="24" borderId="17" xfId="45" applyNumberFormat="1" applyFont="1" applyFill="1" applyBorder="1" applyAlignment="1">
      <alignment horizontal="right" vertical="center" wrapText="1" indent="1"/>
    </xf>
    <xf numFmtId="4" fontId="7" fillId="24" borderId="18" xfId="45" applyNumberFormat="1" applyFont="1" applyFill="1" applyBorder="1" applyAlignment="1">
      <alignment horizontal="right" vertical="center" wrapText="1" indent="1"/>
    </xf>
    <xf numFmtId="0" fontId="69" fillId="0" borderId="14" xfId="0" applyFont="1" applyFill="1" applyBorder="1" applyAlignment="1">
      <alignment horizontal="center" vertical="center" wrapText="1"/>
    </xf>
    <xf numFmtId="49" fontId="7" fillId="0" borderId="13" xfId="43" applyNumberFormat="1" applyFont="1" applyBorder="1" applyAlignment="1">
      <alignment horizontal="left" vertical="center" wrapText="1" indent="1"/>
    </xf>
    <xf numFmtId="0" fontId="3" fillId="0" borderId="19" xfId="43" applyFont="1" applyBorder="1" applyAlignment="1">
      <alignment horizontal="left" vertical="top" wrapText="1" indent="1"/>
    </xf>
    <xf numFmtId="0" fontId="10" fillId="0" borderId="0" xfId="0" applyFont="1" applyAlignment="1">
      <alignment horizontal="center" vertical="center"/>
    </xf>
    <xf numFmtId="0" fontId="10" fillId="0" borderId="0" xfId="0" applyFont="1" applyAlignment="1">
      <alignment horizontal="left" indent="1"/>
    </xf>
    <xf numFmtId="0" fontId="10" fillId="0" borderId="0" xfId="0" applyFont="1"/>
    <xf numFmtId="0" fontId="25" fillId="0" borderId="43" xfId="0" applyFont="1" applyFill="1" applyBorder="1" applyAlignment="1">
      <alignment horizontal="left" vertical="center" wrapText="1" indent="1"/>
    </xf>
    <xf numFmtId="0" fontId="82" fillId="0" borderId="0" xfId="0" applyFont="1" applyAlignment="1">
      <alignment wrapText="1"/>
    </xf>
    <xf numFmtId="0" fontId="39" fillId="0" borderId="20" xfId="35" applyFont="1" applyBorder="1" applyAlignment="1" applyProtection="1">
      <alignment horizontal="center"/>
    </xf>
    <xf numFmtId="0" fontId="39" fillId="0" borderId="37" xfId="35" applyFont="1" applyBorder="1" applyAlignment="1" applyProtection="1">
      <alignment horizontal="center"/>
    </xf>
    <xf numFmtId="0" fontId="8" fillId="0" borderId="52" xfId="0" applyFont="1" applyBorder="1"/>
    <xf numFmtId="0" fontId="83" fillId="37" borderId="43" xfId="0" applyFont="1" applyFill="1" applyBorder="1" applyAlignment="1">
      <alignment horizontal="left" vertical="center" wrapText="1" indent="1"/>
    </xf>
    <xf numFmtId="49" fontId="83" fillId="37" borderId="43" xfId="0" applyNumberFormat="1"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5" fillId="0" borderId="0" xfId="0" applyFont="1" applyFill="1" applyBorder="1" applyAlignment="1">
      <alignment vertical="center"/>
    </xf>
    <xf numFmtId="0" fontId="32" fillId="0" borderId="0" xfId="40" applyFont="1" applyAlignment="1">
      <alignment horizontal="center" vertical="center" wrapText="1"/>
    </xf>
    <xf numFmtId="0" fontId="3" fillId="0" borderId="0" xfId="40" applyFont="1"/>
    <xf numFmtId="0" fontId="3" fillId="0" borderId="0" xfId="40" applyFont="1" applyAlignment="1">
      <alignment horizontal="center"/>
    </xf>
    <xf numFmtId="0" fontId="2" fillId="0" borderId="15" xfId="40" applyFont="1" applyBorder="1" applyAlignment="1">
      <alignment horizontal="center" vertical="center" wrapText="1"/>
    </xf>
    <xf numFmtId="49" fontId="2" fillId="0" borderId="13" xfId="40" applyNumberFormat="1" applyFont="1" applyBorder="1" applyAlignment="1">
      <alignment horizontal="center" vertical="center" wrapText="1"/>
    </xf>
    <xf numFmtId="0" fontId="2" fillId="0" borderId="13" xfId="40" applyFont="1" applyBorder="1" applyAlignment="1">
      <alignment horizontal="center" vertical="center" wrapText="1"/>
    </xf>
    <xf numFmtId="0" fontId="2" fillId="0" borderId="14" xfId="40" applyFont="1" applyBorder="1" applyAlignment="1">
      <alignment horizontal="center" vertical="center" wrapText="1"/>
    </xf>
    <xf numFmtId="0" fontId="3" fillId="0" borderId="15" xfId="40" applyFont="1" applyBorder="1" applyAlignment="1">
      <alignment horizontal="center" wrapText="1"/>
    </xf>
    <xf numFmtId="49" fontId="2" fillId="0" borderId="13" xfId="40" applyNumberFormat="1" applyFont="1" applyBorder="1" applyAlignment="1">
      <alignment vertical="top" wrapText="1"/>
    </xf>
    <xf numFmtId="3" fontId="3" fillId="0" borderId="13" xfId="40" applyNumberFormat="1" applyFont="1" applyFill="1" applyBorder="1" applyAlignment="1">
      <alignment horizontal="center" wrapText="1"/>
    </xf>
    <xf numFmtId="0" fontId="3" fillId="0" borderId="15" xfId="40" applyFont="1" applyBorder="1" applyAlignment="1">
      <alignment horizontal="center" vertical="center" wrapText="1"/>
    </xf>
    <xf numFmtId="49" fontId="2" fillId="0" borderId="13" xfId="40" applyNumberFormat="1" applyFont="1" applyBorder="1" applyAlignment="1">
      <alignment horizontal="left" vertical="center" wrapText="1" indent="1"/>
    </xf>
    <xf numFmtId="3" fontId="7" fillId="24" borderId="13" xfId="40" applyNumberFormat="1" applyFont="1" applyFill="1" applyBorder="1" applyAlignment="1">
      <alignment horizontal="right" vertical="center" wrapText="1" indent="1"/>
    </xf>
    <xf numFmtId="3" fontId="3" fillId="35" borderId="13" xfId="40" applyNumberFormat="1" applyFont="1" applyFill="1" applyBorder="1" applyAlignment="1">
      <alignment horizontal="right" vertical="center" wrapText="1" indent="1"/>
    </xf>
    <xf numFmtId="49" fontId="3" fillId="0" borderId="13" xfId="40" applyNumberFormat="1" applyFont="1" applyBorder="1" applyAlignment="1">
      <alignment horizontal="left" vertical="center" wrapText="1" indent="1"/>
    </xf>
    <xf numFmtId="0" fontId="3" fillId="0" borderId="0" xfId="40" applyFont="1" applyFill="1" applyAlignment="1">
      <alignment horizontal="center"/>
    </xf>
    <xf numFmtId="0" fontId="3" fillId="0" borderId="0" xfId="40" applyFont="1" applyFill="1"/>
    <xf numFmtId="49" fontId="8" fillId="36" borderId="13" xfId="40" applyNumberFormat="1" applyFont="1" applyFill="1" applyBorder="1" applyAlignment="1">
      <alignment horizontal="left" vertical="center" wrapText="1" indent="1"/>
    </xf>
    <xf numFmtId="49" fontId="2" fillId="0" borderId="17" xfId="40" applyNumberFormat="1" applyFont="1" applyBorder="1" applyAlignment="1">
      <alignment horizontal="left" vertical="center" wrapText="1" indent="1"/>
    </xf>
    <xf numFmtId="0" fontId="3" fillId="0" borderId="0" xfId="40" applyFont="1" applyFill="1" applyBorder="1" applyAlignment="1">
      <alignment horizontal="center" vertical="center" wrapText="1"/>
    </xf>
    <xf numFmtId="49" fontId="2" fillId="0" borderId="0" xfId="40" applyNumberFormat="1" applyFont="1" applyFill="1" applyBorder="1" applyAlignment="1">
      <alignment horizontal="left" vertical="top" wrapText="1" indent="1"/>
    </xf>
    <xf numFmtId="3" fontId="7" fillId="0" borderId="0" xfId="40" applyNumberFormat="1" applyFont="1" applyFill="1" applyBorder="1" applyAlignment="1">
      <alignment horizontal="right" vertical="center" wrapText="1" indent="1"/>
    </xf>
    <xf numFmtId="0" fontId="8" fillId="0" borderId="0" xfId="40" applyFont="1" applyAlignment="1">
      <alignment horizontal="center"/>
    </xf>
    <xf numFmtId="0" fontId="8" fillId="0" borderId="0" xfId="40" applyFont="1"/>
    <xf numFmtId="49" fontId="8" fillId="0" borderId="0" xfId="40" applyNumberFormat="1" applyFont="1"/>
    <xf numFmtId="49" fontId="3" fillId="0" borderId="0" xfId="40" applyNumberFormat="1" applyFont="1"/>
    <xf numFmtId="0" fontId="3" fillId="0" borderId="20" xfId="0" applyFont="1" applyFill="1" applyBorder="1" applyAlignment="1">
      <alignment horizontal="center" vertical="center" wrapText="1"/>
    </xf>
    <xf numFmtId="0" fontId="85" fillId="0" borderId="0" xfId="0" applyFont="1"/>
    <xf numFmtId="0" fontId="8" fillId="0" borderId="21" xfId="35" applyFont="1" applyBorder="1" applyAlignment="1" applyProtection="1">
      <alignment horizontal="left" vertical="center" indent="1"/>
    </xf>
    <xf numFmtId="0" fontId="81" fillId="35" borderId="43" xfId="0" applyFont="1" applyFill="1" applyBorder="1" applyAlignment="1">
      <alignment horizontal="left" vertical="center" wrapText="1" indent="1"/>
    </xf>
    <xf numFmtId="0" fontId="84" fillId="0" borderId="0" xfId="0" applyFont="1" applyBorder="1" applyAlignment="1">
      <alignment horizontal="left" vertical="center"/>
    </xf>
    <xf numFmtId="3" fontId="3" fillId="0" borderId="14" xfId="0" applyNumberFormat="1" applyFont="1" applyFill="1" applyBorder="1" applyAlignment="1">
      <alignment horizontal="center" vertical="center" wrapText="1"/>
    </xf>
    <xf numFmtId="0" fontId="3" fillId="0" borderId="15" xfId="43" applyFont="1" applyBorder="1" applyAlignment="1">
      <alignment horizontal="center" vertical="center" wrapText="1"/>
    </xf>
    <xf numFmtId="0" fontId="3" fillId="0" borderId="16" xfId="43" applyFont="1" applyBorder="1" applyAlignment="1">
      <alignment horizontal="center" vertical="center" wrapText="1"/>
    </xf>
    <xf numFmtId="3" fontId="3" fillId="0" borderId="38" xfId="40" applyNumberFormat="1" applyFont="1" applyFill="1" applyBorder="1" applyAlignment="1">
      <alignment horizontal="center" wrapText="1"/>
    </xf>
    <xf numFmtId="49" fontId="8" fillId="0" borderId="13" xfId="40" applyNumberFormat="1" applyFont="1" applyBorder="1" applyAlignment="1">
      <alignment horizontal="left" vertical="center" wrapText="1" indent="1"/>
    </xf>
    <xf numFmtId="49" fontId="3" fillId="0" borderId="13" xfId="40" applyNumberFormat="1" applyFont="1" applyFill="1" applyBorder="1" applyAlignment="1">
      <alignment horizontal="left" vertical="center" wrapText="1" indent="1"/>
    </xf>
    <xf numFmtId="0" fontId="83" fillId="0" borderId="16" xfId="41" applyFont="1" applyBorder="1" applyAlignment="1">
      <alignment horizontal="center" vertical="center"/>
    </xf>
    <xf numFmtId="0" fontId="3" fillId="0" borderId="15" xfId="0" applyFont="1" applyBorder="1" applyAlignment="1">
      <alignment horizontal="center" vertical="top"/>
    </xf>
    <xf numFmtId="0" fontId="3" fillId="0" borderId="0" xfId="0" applyFont="1" applyAlignment="1">
      <alignment horizontal="left" vertical="center"/>
    </xf>
    <xf numFmtId="0" fontId="8" fillId="0" borderId="20" xfId="0" applyFont="1" applyBorder="1" applyAlignment="1">
      <alignment horizontal="left" vertical="center" wrapText="1" indent="1"/>
    </xf>
    <xf numFmtId="0" fontId="8" fillId="0" borderId="35" xfId="0" applyFont="1" applyBorder="1" applyAlignment="1">
      <alignment horizontal="left" vertical="center" wrapText="1" indent="1"/>
    </xf>
    <xf numFmtId="0" fontId="83" fillId="0" borderId="20" xfId="0" applyFont="1" applyBorder="1" applyAlignment="1">
      <alignment horizontal="left" vertical="center" wrapText="1" indent="1"/>
    </xf>
    <xf numFmtId="49" fontId="59" fillId="32" borderId="53" xfId="42" applyNumberFormat="1" applyFont="1" applyFill="1" applyBorder="1" applyAlignment="1">
      <alignment horizontal="center" vertical="center"/>
    </xf>
    <xf numFmtId="0" fontId="8" fillId="0" borderId="15" xfId="42" applyFont="1" applyBorder="1" applyAlignment="1">
      <alignment horizontal="left" indent="1"/>
    </xf>
    <xf numFmtId="0" fontId="8" fillId="0" borderId="22" xfId="42" applyFont="1" applyBorder="1" applyAlignment="1">
      <alignment horizontal="left" indent="1"/>
    </xf>
    <xf numFmtId="0" fontId="8" fillId="0" borderId="15" xfId="42" applyFont="1" applyFill="1" applyBorder="1" applyAlignment="1">
      <alignment horizontal="left" indent="1"/>
    </xf>
    <xf numFmtId="0" fontId="8" fillId="0" borderId="21" xfId="42" applyFont="1" applyFill="1" applyBorder="1" applyAlignment="1">
      <alignment horizontal="left" indent="1"/>
    </xf>
    <xf numFmtId="0" fontId="3" fillId="0" borderId="15" xfId="40" applyFont="1" applyFill="1" applyBorder="1" applyAlignment="1">
      <alignment horizontal="center" vertical="center" wrapText="1"/>
    </xf>
    <xf numFmtId="0" fontId="3" fillId="0" borderId="16" xfId="40" applyFont="1" applyFill="1" applyBorder="1" applyAlignment="1">
      <alignment horizontal="center" vertical="center" wrapText="1"/>
    </xf>
    <xf numFmtId="0" fontId="81" fillId="0" borderId="13" xfId="45" applyFont="1" applyBorder="1" applyAlignment="1">
      <alignment horizontal="center" vertical="center" wrapText="1"/>
    </xf>
    <xf numFmtId="0" fontId="83" fillId="0" borderId="19" xfId="42" applyFont="1" applyBorder="1"/>
    <xf numFmtId="49" fontId="86" fillId="0" borderId="17" xfId="43" applyNumberFormat="1" applyFont="1" applyBorder="1" applyAlignment="1">
      <alignment horizontal="left" vertical="center" wrapText="1" indent="1"/>
    </xf>
    <xf numFmtId="0" fontId="3" fillId="0" borderId="0" xfId="40" applyFont="1" applyAlignment="1">
      <alignment vertical="center" wrapText="1"/>
    </xf>
    <xf numFmtId="0" fontId="3" fillId="0" borderId="0" xfId="40" applyFont="1" applyBorder="1" applyAlignment="1">
      <alignment horizontal="center" vertical="center" wrapText="1"/>
    </xf>
    <xf numFmtId="0" fontId="7" fillId="0" borderId="0" xfId="40" applyFont="1" applyBorder="1" applyAlignment="1">
      <alignment horizontal="left" vertical="center" wrapText="1" indent="1"/>
    </xf>
    <xf numFmtId="49" fontId="35" fillId="0" borderId="0" xfId="40" applyNumberFormat="1" applyFont="1"/>
    <xf numFmtId="165" fontId="75" fillId="39" borderId="13" xfId="0" applyNumberFormat="1" applyFont="1" applyFill="1" applyBorder="1" applyAlignment="1">
      <alignment vertical="center" wrapText="1"/>
    </xf>
    <xf numFmtId="165" fontId="75" fillId="40" borderId="13" xfId="0" applyNumberFormat="1" applyFont="1" applyFill="1" applyBorder="1" applyAlignment="1">
      <alignment vertical="center" wrapText="1"/>
    </xf>
    <xf numFmtId="165" fontId="75" fillId="35" borderId="13" xfId="0" applyNumberFormat="1" applyFont="1" applyFill="1" applyBorder="1" applyAlignment="1">
      <alignment vertical="center" wrapText="1"/>
    </xf>
    <xf numFmtId="165" fontId="75" fillId="24" borderId="13" xfId="0" applyNumberFormat="1" applyFont="1" applyFill="1" applyBorder="1" applyAlignment="1">
      <alignment vertical="center" wrapText="1"/>
    </xf>
    <xf numFmtId="165" fontId="75" fillId="40" borderId="14" xfId="0" applyNumberFormat="1" applyFont="1" applyFill="1" applyBorder="1" applyAlignment="1">
      <alignment vertical="center" wrapText="1"/>
    </xf>
    <xf numFmtId="165" fontId="69" fillId="39" borderId="13" xfId="0" applyNumberFormat="1" applyFont="1" applyFill="1" applyBorder="1" applyAlignment="1">
      <alignment vertical="center" wrapText="1"/>
    </xf>
    <xf numFmtId="165" fontId="69" fillId="35" borderId="13" xfId="0" applyNumberFormat="1" applyFont="1" applyFill="1" applyBorder="1" applyAlignment="1">
      <alignment vertical="center" wrapText="1"/>
    </xf>
    <xf numFmtId="165" fontId="75" fillId="0" borderId="13" xfId="0" applyNumberFormat="1" applyFont="1" applyFill="1" applyBorder="1" applyAlignment="1">
      <alignment horizontal="center" vertical="center" wrapText="1"/>
    </xf>
    <xf numFmtId="165" fontId="69" fillId="39" borderId="13" xfId="0" applyNumberFormat="1" applyFont="1" applyFill="1" applyBorder="1" applyAlignment="1">
      <alignment vertical="top" wrapText="1"/>
    </xf>
    <xf numFmtId="165" fontId="89" fillId="0" borderId="13" xfId="0" applyNumberFormat="1" applyFont="1" applyFill="1" applyBorder="1" applyAlignment="1">
      <alignment horizontal="center" vertical="center" wrapText="1"/>
    </xf>
    <xf numFmtId="165" fontId="90" fillId="39" borderId="13" xfId="0" applyNumberFormat="1" applyFont="1" applyFill="1" applyBorder="1" applyAlignment="1">
      <alignment vertical="center" wrapText="1"/>
    </xf>
    <xf numFmtId="165" fontId="75" fillId="41" borderId="13" xfId="0" applyNumberFormat="1" applyFont="1" applyFill="1" applyBorder="1" applyAlignment="1">
      <alignment horizontal="center" vertical="center" wrapText="1"/>
    </xf>
    <xf numFmtId="165" fontId="89" fillId="41" borderId="13" xfId="0" applyNumberFormat="1" applyFont="1" applyFill="1" applyBorder="1" applyAlignment="1">
      <alignment horizontal="center" vertical="center" wrapText="1"/>
    </xf>
    <xf numFmtId="165" fontId="69" fillId="39" borderId="17" xfId="0" applyNumberFormat="1" applyFont="1" applyFill="1" applyBorder="1" applyAlignment="1">
      <alignment vertical="center"/>
    </xf>
    <xf numFmtId="165" fontId="69" fillId="35" borderId="17" xfId="0" applyNumberFormat="1" applyFont="1" applyFill="1" applyBorder="1" applyAlignment="1">
      <alignment vertical="center"/>
    </xf>
    <xf numFmtId="165" fontId="75" fillId="40" borderId="17" xfId="0" applyNumberFormat="1" applyFont="1" applyFill="1" applyBorder="1" applyAlignment="1">
      <alignment vertical="center" wrapText="1"/>
    </xf>
    <xf numFmtId="165" fontId="75" fillId="40" borderId="18" xfId="0" applyNumberFormat="1" applyFont="1" applyFill="1" applyBorder="1" applyAlignment="1">
      <alignment vertical="center" wrapText="1"/>
    </xf>
    <xf numFmtId="49" fontId="87" fillId="0" borderId="13" xfId="0" applyNumberFormat="1" applyFont="1" applyFill="1" applyBorder="1" applyAlignment="1">
      <alignment horizontal="left" vertical="center" wrapText="1" indent="1"/>
    </xf>
    <xf numFmtId="49" fontId="83" fillId="0" borderId="13" xfId="0" applyNumberFormat="1" applyFont="1" applyFill="1" applyBorder="1" applyAlignment="1">
      <alignment horizontal="left" vertical="center" wrapText="1" indent="1"/>
    </xf>
    <xf numFmtId="0" fontId="83" fillId="0" borderId="13" xfId="0" applyFont="1" applyFill="1" applyBorder="1" applyAlignment="1">
      <alignment vertical="center" wrapText="1"/>
    </xf>
    <xf numFmtId="0" fontId="83" fillId="0" borderId="15" xfId="0" applyFont="1" applyFill="1" applyBorder="1" applyAlignment="1">
      <alignment horizontal="right" vertical="center" wrapText="1" indent="1"/>
    </xf>
    <xf numFmtId="0" fontId="83" fillId="0" borderId="16" xfId="0" applyFont="1" applyFill="1" applyBorder="1" applyAlignment="1">
      <alignment horizontal="right" vertical="center" wrapText="1" indent="1"/>
    </xf>
    <xf numFmtId="0" fontId="83" fillId="0" borderId="22" xfId="0" applyFont="1" applyFill="1" applyBorder="1" applyAlignment="1">
      <alignment horizontal="right" vertical="center" wrapText="1" indent="1"/>
    </xf>
    <xf numFmtId="0" fontId="81" fillId="0" borderId="30" xfId="0" applyFont="1" applyBorder="1" applyAlignment="1">
      <alignment horizontal="center" vertical="center"/>
    </xf>
    <xf numFmtId="0" fontId="81" fillId="0" borderId="31" xfId="0" applyFont="1" applyBorder="1" applyAlignment="1">
      <alignment horizontal="center" vertical="center"/>
    </xf>
    <xf numFmtId="0" fontId="81" fillId="0" borderId="36" xfId="0" applyFont="1" applyBorder="1" applyAlignment="1">
      <alignment horizontal="center" vertical="center"/>
    </xf>
    <xf numFmtId="14" fontId="83" fillId="0" borderId="34" xfId="0" applyNumberFormat="1" applyFont="1" applyFill="1" applyBorder="1" applyAlignment="1">
      <alignment horizontal="center" vertical="center" wrapText="1"/>
    </xf>
    <xf numFmtId="14" fontId="83" fillId="0" borderId="14" xfId="0" applyNumberFormat="1" applyFont="1" applyFill="1" applyBorder="1" applyAlignment="1">
      <alignment horizontal="center" vertical="center" wrapText="1"/>
    </xf>
    <xf numFmtId="14" fontId="83" fillId="0" borderId="18"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Border="1" applyAlignment="1">
      <alignment horizontal="center" vertical="center" wrapText="1"/>
    </xf>
    <xf numFmtId="3" fontId="7" fillId="37" borderId="20" xfId="0" applyNumberFormat="1" applyFont="1" applyFill="1" applyBorder="1" applyAlignment="1">
      <alignment horizontal="right" vertical="center" wrapText="1" indent="1"/>
    </xf>
    <xf numFmtId="49" fontId="86" fillId="0" borderId="13" xfId="0" applyNumberFormat="1" applyFont="1" applyFill="1" applyBorder="1" applyAlignment="1">
      <alignment horizontal="left" vertical="center" wrapText="1" indent="1"/>
    </xf>
    <xf numFmtId="0" fontId="19" fillId="0" borderId="0" xfId="0" applyFont="1"/>
    <xf numFmtId="0" fontId="83" fillId="43" borderId="13" xfId="0" applyFont="1" applyFill="1" applyBorder="1" applyAlignment="1">
      <alignment vertical="center" wrapText="1"/>
    </xf>
    <xf numFmtId="0" fontId="83" fillId="44" borderId="13" xfId="0" applyFont="1" applyFill="1" applyBorder="1" applyAlignment="1">
      <alignment vertical="center" wrapText="1"/>
    </xf>
    <xf numFmtId="0" fontId="83" fillId="45" borderId="29" xfId="0" applyFont="1" applyFill="1" applyBorder="1" applyAlignment="1">
      <alignment vertical="center" wrapText="1"/>
    </xf>
    <xf numFmtId="0" fontId="7" fillId="0" borderId="43" xfId="0" applyFont="1" applyFill="1" applyBorder="1" applyAlignment="1">
      <alignment horizontal="left" vertical="center" wrapText="1" indent="1"/>
    </xf>
    <xf numFmtId="3" fontId="3" fillId="35" borderId="13" xfId="0" applyNumberFormat="1" applyFont="1" applyFill="1" applyBorder="1" applyAlignment="1">
      <alignment horizontal="center" vertical="center" wrapText="1"/>
    </xf>
    <xf numFmtId="0" fontId="82" fillId="0" borderId="0" xfId="0" applyFont="1"/>
    <xf numFmtId="3" fontId="67" fillId="0" borderId="0" xfId="0" applyNumberFormat="1" applyFont="1"/>
    <xf numFmtId="49" fontId="59" fillId="32" borderId="28" xfId="42" applyNumberFormat="1" applyFont="1" applyFill="1" applyBorder="1" applyAlignment="1">
      <alignment horizontal="center"/>
    </xf>
    <xf numFmtId="49" fontId="8" fillId="0" borderId="0" xfId="0" applyNumberFormat="1" applyFont="1" applyAlignment="1">
      <alignment horizontal="left" vertical="center"/>
    </xf>
    <xf numFmtId="0" fontId="2" fillId="0" borderId="15" xfId="0" applyFont="1" applyBorder="1" applyAlignment="1">
      <alignment horizontal="center" vertical="center" wrapText="1"/>
    </xf>
    <xf numFmtId="49" fontId="2" fillId="0" borderId="13" xfId="0" applyNumberFormat="1" applyFont="1" applyBorder="1" applyAlignment="1">
      <alignment horizontal="left" vertical="center" wrapText="1" inden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Alignment="1"/>
    <xf numFmtId="0" fontId="3" fillId="0" borderId="0" xfId="0" applyFont="1" applyAlignment="1">
      <alignment vertical="top" wrapText="1"/>
    </xf>
    <xf numFmtId="0" fontId="83" fillId="0" borderId="15" xfId="35" applyFont="1" applyBorder="1" applyAlignment="1" applyProtection="1">
      <alignment horizontal="left" vertical="center" indent="1"/>
    </xf>
    <xf numFmtId="0" fontId="83" fillId="0" borderId="52" xfId="0" applyFont="1" applyBorder="1"/>
    <xf numFmtId="0" fontId="8" fillId="0" borderId="15" xfId="35" applyFont="1" applyBorder="1" applyAlignment="1" applyProtection="1">
      <alignment horizontal="left" vertical="center" indent="1"/>
    </xf>
    <xf numFmtId="0" fontId="81" fillId="0" borderId="43" xfId="0" applyFont="1" applyFill="1" applyBorder="1" applyAlignment="1">
      <alignment horizontal="left" vertical="center" wrapText="1" inden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vertical="center" wrapText="1"/>
    </xf>
    <xf numFmtId="49" fontId="88"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8" fillId="0" borderId="13" xfId="0" applyNumberFormat="1" applyFont="1" applyFill="1" applyBorder="1" applyAlignment="1">
      <alignment vertical="center" wrapText="1"/>
    </xf>
    <xf numFmtId="49" fontId="7" fillId="0" borderId="17" xfId="0" applyNumberFormat="1" applyFont="1" applyFill="1" applyBorder="1" applyAlignment="1">
      <alignment vertical="center" wrapText="1"/>
    </xf>
    <xf numFmtId="0" fontId="3" fillId="0" borderId="72" xfId="0" applyFont="1" applyFill="1" applyBorder="1" applyAlignment="1">
      <alignment horizontal="center" vertical="center" wrapText="1"/>
    </xf>
    <xf numFmtId="0" fontId="7" fillId="0" borderId="72" xfId="0" applyFont="1" applyFill="1" applyBorder="1" applyAlignment="1">
      <alignment horizontal="left" vertical="center" wrapText="1" indent="1"/>
    </xf>
    <xf numFmtId="0" fontId="7" fillId="0" borderId="72" xfId="0" applyFont="1" applyFill="1" applyBorder="1" applyAlignment="1">
      <alignment horizontal="center" vertical="center" wrapText="1"/>
    </xf>
    <xf numFmtId="0" fontId="3" fillId="0" borderId="72" xfId="0" applyFont="1" applyFill="1" applyBorder="1" applyAlignment="1">
      <alignment horizontal="right" vertical="center" wrapText="1" indent="1"/>
    </xf>
    <xf numFmtId="49" fontId="98" fillId="0" borderId="52" xfId="40" applyNumberFormat="1" applyFont="1" applyBorder="1"/>
    <xf numFmtId="0" fontId="25" fillId="0" borderId="27" xfId="40" applyFont="1" applyBorder="1"/>
    <xf numFmtId="14" fontId="84" fillId="0" borderId="0" xfId="40" applyNumberFormat="1" applyFont="1" applyAlignment="1">
      <alignment vertical="center" wrapText="1"/>
    </xf>
    <xf numFmtId="0" fontId="84" fillId="0" borderId="0" xfId="40" applyFont="1" applyAlignment="1">
      <alignment vertical="center" wrapText="1"/>
    </xf>
    <xf numFmtId="0" fontId="25" fillId="0" borderId="20" xfId="40" applyFont="1" applyBorder="1" applyAlignment="1">
      <alignment vertical="center"/>
    </xf>
    <xf numFmtId="0" fontId="25" fillId="0" borderId="52" xfId="40" applyFont="1" applyBorder="1" applyAlignment="1">
      <alignment vertical="center"/>
    </xf>
    <xf numFmtId="0" fontId="7" fillId="0" borderId="60" xfId="0" applyFont="1" applyFill="1" applyBorder="1" applyAlignment="1">
      <alignment horizontal="center" vertical="center" wrapText="1"/>
    </xf>
    <xf numFmtId="0" fontId="8" fillId="0" borderId="20" xfId="0" applyFont="1" applyFill="1" applyBorder="1" applyAlignment="1">
      <alignment horizontal="left" vertical="center" wrapText="1" indent="1"/>
    </xf>
    <xf numFmtId="0" fontId="83" fillId="0" borderId="20" xfId="0" applyFont="1" applyFill="1" applyBorder="1" applyAlignment="1">
      <alignment horizontal="left" vertical="center" wrapText="1" indent="1"/>
    </xf>
    <xf numFmtId="0" fontId="82" fillId="0" borderId="20" xfId="0" applyFont="1" applyFill="1" applyBorder="1" applyAlignment="1">
      <alignment horizontal="left" vertical="center" wrapText="1" indent="1"/>
    </xf>
    <xf numFmtId="0" fontId="8" fillId="0" borderId="43" xfId="0" applyNumberFormat="1" applyFont="1" applyFill="1" applyBorder="1" applyAlignment="1">
      <alignment horizontal="left" vertical="center" wrapText="1" indent="1"/>
    </xf>
    <xf numFmtId="3" fontId="7" fillId="24" borderId="62" xfId="0" applyNumberFormat="1" applyFont="1" applyFill="1" applyBorder="1" applyAlignment="1">
      <alignment horizontal="right" vertical="center" wrapText="1" indent="1"/>
    </xf>
    <xf numFmtId="3" fontId="7" fillId="24" borderId="77" xfId="0" applyNumberFormat="1" applyFont="1" applyFill="1" applyBorder="1" applyAlignment="1">
      <alignment horizontal="right" vertical="center" wrapText="1" indent="1"/>
    </xf>
    <xf numFmtId="0" fontId="2" fillId="0" borderId="57" xfId="0" applyFont="1" applyBorder="1" applyAlignment="1">
      <alignment horizontal="center" vertical="center" wrapText="1"/>
    </xf>
    <xf numFmtId="0" fontId="2" fillId="0" borderId="12" xfId="0" applyFont="1" applyBorder="1" applyAlignment="1">
      <alignment horizontal="center" vertical="center" wrapText="1"/>
    </xf>
    <xf numFmtId="4" fontId="3" fillId="0" borderId="0" xfId="0" applyNumberFormat="1" applyFont="1" applyFill="1" applyAlignment="1">
      <alignment horizontal="right" vertical="center" indent="1"/>
    </xf>
    <xf numFmtId="49" fontId="84" fillId="0" borderId="0" xfId="0" applyNumberFormat="1" applyFont="1" applyBorder="1" applyAlignment="1">
      <alignment horizontal="left" vertical="center" wrapText="1" indent="1"/>
    </xf>
    <xf numFmtId="0" fontId="100" fillId="0" borderId="0" xfId="0" applyFont="1" applyFill="1" applyAlignment="1">
      <alignment horizontal="left" vertical="center" wrapText="1" indent="3"/>
    </xf>
    <xf numFmtId="0" fontId="1" fillId="0" borderId="0" xfId="0" applyFont="1"/>
    <xf numFmtId="0" fontId="71" fillId="0" borderId="0" xfId="0" applyFont="1"/>
    <xf numFmtId="0" fontId="101" fillId="0" borderId="0" xfId="0" applyFont="1"/>
    <xf numFmtId="3" fontId="25" fillId="0" borderId="0" xfId="45" applyNumberFormat="1" applyFont="1" applyBorder="1" applyAlignment="1">
      <alignment vertical="center"/>
    </xf>
    <xf numFmtId="0" fontId="67" fillId="0" borderId="52" xfId="0" applyFont="1" applyBorder="1"/>
    <xf numFmtId="0" fontId="13" fillId="0" borderId="46" xfId="0" applyFont="1" applyFill="1" applyBorder="1" applyAlignment="1">
      <alignment vertical="center"/>
    </xf>
    <xf numFmtId="0" fontId="8" fillId="0" borderId="46" xfId="0" applyFont="1" applyFill="1" applyBorder="1" applyAlignment="1">
      <alignment vertical="center"/>
    </xf>
    <xf numFmtId="0" fontId="8" fillId="0" borderId="46" xfId="0" applyFont="1" applyBorder="1"/>
    <xf numFmtId="0" fontId="8" fillId="0" borderId="47" xfId="0" applyFont="1" applyBorder="1"/>
    <xf numFmtId="0" fontId="8" fillId="0" borderId="49" xfId="0" applyFont="1" applyBorder="1"/>
    <xf numFmtId="0" fontId="8" fillId="0" borderId="32" xfId="0" applyFont="1" applyBorder="1"/>
    <xf numFmtId="0" fontId="8" fillId="0" borderId="27" xfId="0" applyFont="1" applyBorder="1"/>
    <xf numFmtId="0" fontId="67" fillId="0" borderId="27" xfId="0" applyFont="1" applyBorder="1"/>
    <xf numFmtId="0" fontId="102" fillId="0" borderId="0" xfId="0" applyFont="1" applyAlignment="1">
      <alignment horizontal="center"/>
    </xf>
    <xf numFmtId="0" fontId="8" fillId="0" borderId="0" xfId="0" applyFont="1" applyAlignment="1">
      <alignment horizontal="center"/>
    </xf>
    <xf numFmtId="0" fontId="74" fillId="0" borderId="46" xfId="0" applyFont="1" applyFill="1" applyBorder="1" applyAlignment="1">
      <alignment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4" fontId="7" fillId="24" borderId="17" xfId="0" applyNumberFormat="1" applyFont="1" applyFill="1" applyBorder="1" applyAlignment="1">
      <alignment horizontal="right" vertical="center" wrapText="1" indent="1"/>
    </xf>
    <xf numFmtId="0" fontId="8" fillId="0" borderId="0" xfId="0" applyFont="1" applyFill="1" applyAlignment="1">
      <alignment vertical="center" wrapText="1"/>
    </xf>
    <xf numFmtId="0" fontId="92" fillId="0" borderId="0" xfId="0" applyFont="1" applyAlignment="1">
      <alignment horizontal="left"/>
    </xf>
    <xf numFmtId="0" fontId="0" fillId="0" borderId="0" xfId="0" applyAlignment="1">
      <alignment horizontal="left"/>
    </xf>
    <xf numFmtId="0" fontId="85" fillId="0" borderId="0" xfId="0" applyFont="1" applyAlignment="1">
      <alignment horizontal="left"/>
    </xf>
    <xf numFmtId="0" fontId="0" fillId="0" borderId="0" xfId="0" applyFill="1" applyAlignment="1">
      <alignment horizontal="left"/>
    </xf>
    <xf numFmtId="0" fontId="19" fillId="0" borderId="0" xfId="0" applyFont="1" applyAlignment="1">
      <alignment horizontal="left" vertical="center"/>
    </xf>
    <xf numFmtId="0" fontId="99" fillId="0" borderId="0" xfId="0" applyFont="1" applyAlignment="1">
      <alignment horizontal="left"/>
    </xf>
    <xf numFmtId="0" fontId="30" fillId="0" borderId="0" xfId="0" applyFont="1" applyFill="1" applyAlignment="1">
      <alignment vertical="center"/>
    </xf>
    <xf numFmtId="0" fontId="103" fillId="0" borderId="0" xfId="0" applyFont="1" applyAlignment="1">
      <alignment horizontal="left" wrapText="1"/>
    </xf>
    <xf numFmtId="0" fontId="7" fillId="0" borderId="13" xfId="40" applyFont="1" applyBorder="1" applyAlignment="1">
      <alignment horizontal="center" vertical="center" wrapText="1"/>
    </xf>
    <xf numFmtId="0" fontId="7" fillId="0" borderId="13" xfId="40" applyFont="1" applyBorder="1" applyAlignment="1">
      <alignment horizontal="left" vertical="center" wrapText="1" indent="1"/>
    </xf>
    <xf numFmtId="0" fontId="7" fillId="0" borderId="14" xfId="40" applyFont="1" applyBorder="1" applyAlignment="1">
      <alignment horizontal="center" vertical="center" wrapText="1"/>
    </xf>
    <xf numFmtId="3" fontId="7" fillId="24" borderId="14" xfId="40" applyNumberFormat="1" applyFont="1" applyFill="1" applyBorder="1" applyAlignment="1">
      <alignment horizontal="right" vertical="center" wrapText="1" indent="1"/>
    </xf>
    <xf numFmtId="3" fontId="3" fillId="35" borderId="14" xfId="40" applyNumberFormat="1" applyFont="1" applyFill="1" applyBorder="1" applyAlignment="1">
      <alignment horizontal="right" vertical="center" wrapText="1" indent="1"/>
    </xf>
    <xf numFmtId="0" fontId="3" fillId="0" borderId="16" xfId="40" applyFont="1" applyBorder="1" applyAlignment="1">
      <alignment horizontal="center" vertical="center" wrapText="1"/>
    </xf>
    <xf numFmtId="0" fontId="7" fillId="0" borderId="17" xfId="40" applyFont="1" applyBorder="1" applyAlignment="1">
      <alignment horizontal="left" vertical="center" wrapText="1" indent="1"/>
    </xf>
    <xf numFmtId="3" fontId="3" fillId="35" borderId="17" xfId="40" applyNumberFormat="1" applyFont="1" applyFill="1" applyBorder="1" applyAlignment="1">
      <alignment horizontal="right" vertical="center" wrapText="1" indent="1"/>
    </xf>
    <xf numFmtId="3" fontId="3" fillId="35" borderId="18" xfId="40" applyNumberFormat="1" applyFont="1" applyFill="1" applyBorder="1" applyAlignment="1">
      <alignment horizontal="right" vertical="center" wrapText="1" indent="1"/>
    </xf>
    <xf numFmtId="0" fontId="102" fillId="0" borderId="14" xfId="35" applyFont="1" applyBorder="1" applyAlignment="1" applyProtection="1">
      <alignment horizontal="left" vertical="center" indent="1"/>
    </xf>
    <xf numFmtId="0" fontId="85" fillId="0" borderId="0" xfId="0" applyFont="1" applyAlignment="1">
      <alignment vertical="center"/>
    </xf>
    <xf numFmtId="0" fontId="106" fillId="0" borderId="13"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81" fillId="0" borderId="13" xfId="41" applyFont="1" applyBorder="1" applyAlignment="1">
      <alignment horizontal="center" vertical="center"/>
    </xf>
    <xf numFmtId="0" fontId="81" fillId="0" borderId="13" xfId="41" applyFont="1" applyBorder="1" applyAlignment="1">
      <alignment vertical="center"/>
    </xf>
    <xf numFmtId="0" fontId="81" fillId="0" borderId="23" xfId="41" applyFont="1" applyBorder="1" applyAlignment="1">
      <alignment horizontal="center" vertical="center" wrapText="1"/>
    </xf>
    <xf numFmtId="0" fontId="81" fillId="0" borderId="25" xfId="41" applyFont="1" applyBorder="1" applyAlignment="1">
      <alignment horizontal="center" vertical="center"/>
    </xf>
    <xf numFmtId="0" fontId="81" fillId="0" borderId="25" xfId="41" applyFont="1" applyBorder="1" applyAlignment="1">
      <alignment horizontal="center" vertical="center" wrapText="1"/>
    </xf>
    <xf numFmtId="0" fontId="81" fillId="0" borderId="24" xfId="41" applyFont="1" applyBorder="1" applyAlignment="1">
      <alignment horizontal="center" vertical="center" wrapText="1"/>
    </xf>
    <xf numFmtId="0" fontId="81" fillId="0" borderId="15" xfId="41" applyFont="1" applyBorder="1" applyAlignment="1">
      <alignment vertical="center"/>
    </xf>
    <xf numFmtId="0" fontId="81" fillId="0" borderId="14" xfId="41" applyFont="1" applyBorder="1" applyAlignment="1">
      <alignment horizontal="center" vertical="center"/>
    </xf>
    <xf numFmtId="0" fontId="81" fillId="0" borderId="17" xfId="41" applyFont="1" applyBorder="1" applyAlignment="1">
      <alignment horizontal="left" vertical="center" indent="1"/>
    </xf>
    <xf numFmtId="0" fontId="83" fillId="0" borderId="22" xfId="41" applyFont="1" applyBorder="1" applyAlignment="1">
      <alignment horizontal="center" vertical="center"/>
    </xf>
    <xf numFmtId="0" fontId="81" fillId="0" borderId="29" xfId="41" applyFont="1" applyBorder="1" applyAlignment="1">
      <alignment horizontal="left" vertical="center" indent="1"/>
    </xf>
    <xf numFmtId="0" fontId="83" fillId="0" borderId="78" xfId="41" applyFont="1" applyBorder="1" applyAlignment="1">
      <alignment horizontal="center" vertical="center"/>
    </xf>
    <xf numFmtId="0" fontId="81" fillId="0" borderId="79" xfId="41" applyFont="1" applyBorder="1" applyAlignment="1">
      <alignment horizontal="left" vertical="center" indent="1"/>
    </xf>
    <xf numFmtId="0" fontId="80" fillId="0" borderId="0" xfId="41" applyBorder="1" applyAlignment="1">
      <alignment horizontal="center" vertical="center" wrapText="1"/>
    </xf>
    <xf numFmtId="166" fontId="7" fillId="24" borderId="73" xfId="0" applyNumberFormat="1" applyFont="1" applyFill="1" applyBorder="1" applyAlignment="1">
      <alignment horizontal="right" vertical="center" wrapText="1" indent="1"/>
    </xf>
    <xf numFmtId="3" fontId="7" fillId="35" borderId="82" xfId="0" applyNumberFormat="1" applyFont="1" applyFill="1" applyBorder="1" applyAlignment="1">
      <alignment horizontal="right" vertical="center" wrapText="1" indent="1"/>
    </xf>
    <xf numFmtId="165" fontId="7" fillId="24" borderId="81" xfId="0" applyNumberFormat="1" applyFont="1" applyFill="1" applyBorder="1" applyAlignment="1">
      <alignment horizontal="right" vertical="center" wrapText="1" indent="1"/>
    </xf>
    <xf numFmtId="166" fontId="7" fillId="24" borderId="51" xfId="0" applyNumberFormat="1" applyFont="1" applyFill="1" applyBorder="1" applyAlignment="1">
      <alignment horizontal="right" vertical="center" wrapText="1" indent="1"/>
    </xf>
    <xf numFmtId="0" fontId="80" fillId="0" borderId="0" xfId="41" applyFill="1"/>
    <xf numFmtId="0" fontId="3" fillId="0" borderId="13" xfId="0" applyFont="1" applyBorder="1" applyAlignment="1">
      <alignment vertical="center" wrapText="1"/>
    </xf>
    <xf numFmtId="0" fontId="3" fillId="0" borderId="23" xfId="0" applyFont="1" applyBorder="1" applyAlignment="1">
      <alignment vertical="center" wrapText="1"/>
    </xf>
    <xf numFmtId="0" fontId="3" fillId="0" borderId="25" xfId="0" applyFont="1" applyBorder="1" applyAlignment="1">
      <alignment vertical="center" wrapText="1"/>
    </xf>
    <xf numFmtId="0" fontId="3" fillId="0" borderId="24"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47" borderId="0" xfId="0" applyFont="1" applyFill="1" applyAlignment="1">
      <alignment vertical="center" wrapText="1"/>
    </xf>
    <xf numFmtId="0" fontId="8" fillId="32" borderId="83" xfId="0" applyFont="1" applyFill="1" applyBorder="1" applyAlignment="1">
      <alignment vertical="center" wrapText="1"/>
    </xf>
    <xf numFmtId="0" fontId="83" fillId="0" borderId="17" xfId="0" applyFont="1" applyFill="1" applyBorder="1" applyAlignment="1">
      <alignment horizontal="left" vertical="center" wrapText="1" indent="1"/>
    </xf>
    <xf numFmtId="0" fontId="84" fillId="0" borderId="0" xfId="0" applyFont="1" applyAlignment="1">
      <alignment horizontal="center"/>
    </xf>
    <xf numFmtId="0" fontId="3" fillId="0" borderId="0" xfId="40" applyFont="1" applyBorder="1" applyAlignment="1">
      <alignment vertical="center" wrapText="1"/>
    </xf>
    <xf numFmtId="0" fontId="101" fillId="0" borderId="0" xfId="40" applyFont="1" applyBorder="1" applyAlignment="1">
      <alignment vertical="center"/>
    </xf>
    <xf numFmtId="0" fontId="3" fillId="0" borderId="21" xfId="43"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0" xfId="0" applyFont="1" applyFill="1" applyBorder="1" applyAlignment="1">
      <alignment horizontal="left" vertical="center" wrapText="1" indent="1"/>
    </xf>
    <xf numFmtId="49" fontId="7" fillId="0" borderId="13" xfId="0" applyNumberFormat="1" applyFont="1" applyFill="1" applyBorder="1" applyAlignment="1">
      <alignment horizontal="left" vertical="center" indent="1"/>
    </xf>
    <xf numFmtId="49" fontId="7" fillId="37" borderId="13" xfId="0" applyNumberFormat="1" applyFont="1" applyFill="1" applyBorder="1" applyAlignment="1">
      <alignment horizontal="left" vertical="center" indent="1"/>
    </xf>
    <xf numFmtId="49" fontId="8" fillId="0" borderId="19" xfId="0" applyNumberFormat="1" applyFont="1" applyFill="1" applyBorder="1" applyAlignment="1">
      <alignment horizontal="left" vertical="center" wrapText="1" indent="1"/>
    </xf>
    <xf numFmtId="0" fontId="87" fillId="47" borderId="0" xfId="0" applyFont="1" applyFill="1" applyAlignment="1">
      <alignment vertical="center" wrapText="1"/>
    </xf>
    <xf numFmtId="0" fontId="86" fillId="0" borderId="0" xfId="0" applyFont="1" applyBorder="1" applyAlignment="1">
      <alignment vertical="center" wrapText="1"/>
    </xf>
    <xf numFmtId="0" fontId="87" fillId="0" borderId="15" xfId="0" applyFont="1" applyBorder="1" applyAlignment="1">
      <alignment vertical="center" wrapText="1"/>
    </xf>
    <xf numFmtId="0" fontId="87" fillId="0" borderId="13" xfId="0" applyFont="1" applyBorder="1" applyAlignment="1">
      <alignment vertical="center" wrapText="1"/>
    </xf>
    <xf numFmtId="0" fontId="87" fillId="0" borderId="14" xfId="0" applyFont="1" applyBorder="1" applyAlignment="1">
      <alignment vertical="center" wrapText="1"/>
    </xf>
    <xf numFmtId="0" fontId="87" fillId="0" borderId="16" xfId="0" applyFont="1" applyBorder="1" applyAlignment="1">
      <alignment vertical="center" wrapText="1"/>
    </xf>
    <xf numFmtId="0" fontId="87" fillId="0" borderId="17" xfId="0" applyFont="1" applyBorder="1" applyAlignment="1">
      <alignment vertical="center" wrapText="1"/>
    </xf>
    <xf numFmtId="0" fontId="87" fillId="0" borderId="18" xfId="0" applyFont="1" applyBorder="1" applyAlignment="1">
      <alignment vertical="center" wrapText="1"/>
    </xf>
    <xf numFmtId="0" fontId="87" fillId="0" borderId="0" xfId="0" applyFont="1" applyAlignment="1">
      <alignment vertical="center" wrapText="1"/>
    </xf>
    <xf numFmtId="0" fontId="86" fillId="0" borderId="0" xfId="0" applyFont="1" applyAlignment="1">
      <alignment horizontal="center" vertical="center"/>
    </xf>
    <xf numFmtId="0" fontId="86" fillId="0" borderId="0" xfId="0" applyFont="1" applyAlignment="1">
      <alignment vertical="center" wrapText="1"/>
    </xf>
    <xf numFmtId="3" fontId="7" fillId="0" borderId="22" xfId="44" applyNumberFormat="1" applyFont="1" applyFill="1" applyBorder="1" applyAlignment="1">
      <alignment horizontal="center" vertical="center" wrapText="1"/>
    </xf>
    <xf numFmtId="0" fontId="7" fillId="0" borderId="29" xfId="44" applyNumberFormat="1" applyFont="1" applyFill="1" applyBorder="1" applyAlignment="1">
      <alignment horizontal="center" vertical="center" wrapText="1"/>
    </xf>
    <xf numFmtId="0" fontId="7" fillId="37" borderId="29" xfId="44" applyFont="1" applyFill="1" applyBorder="1" applyAlignment="1">
      <alignment horizontal="center" vertical="center" wrapText="1"/>
    </xf>
    <xf numFmtId="0" fontId="7" fillId="37" borderId="34" xfId="44" applyFont="1" applyFill="1" applyBorder="1" applyAlignment="1">
      <alignment horizontal="center" vertical="center" wrapText="1"/>
    </xf>
    <xf numFmtId="3" fontId="7" fillId="0" borderId="30" xfId="44" applyNumberFormat="1" applyFont="1" applyFill="1" applyBorder="1" applyAlignment="1">
      <alignment horizontal="center" vertical="center" wrapText="1"/>
    </xf>
    <xf numFmtId="0" fontId="7" fillId="0" borderId="30" xfId="44" applyNumberFormat="1" applyFont="1" applyFill="1" applyBorder="1" applyAlignment="1">
      <alignment horizontal="center" vertical="center" wrapText="1"/>
    </xf>
    <xf numFmtId="0" fontId="7" fillId="0" borderId="84" xfId="44" applyNumberFormat="1" applyFont="1" applyFill="1" applyBorder="1" applyAlignment="1">
      <alignment horizontal="center" vertical="center" wrapText="1"/>
    </xf>
    <xf numFmtId="0" fontId="7" fillId="37" borderId="31" xfId="44" applyFont="1" applyFill="1" applyBorder="1" applyAlignment="1">
      <alignment horizontal="center" vertical="center" wrapText="1"/>
    </xf>
    <xf numFmtId="0" fontId="7" fillId="37" borderId="53" xfId="44" applyFont="1" applyFill="1" applyBorder="1" applyAlignment="1">
      <alignment horizontal="center" vertical="center" wrapText="1"/>
    </xf>
    <xf numFmtId="0" fontId="7" fillId="37" borderId="64" xfId="44" applyFont="1" applyFill="1" applyBorder="1" applyAlignment="1">
      <alignment horizontal="center" vertical="center" wrapText="1"/>
    </xf>
    <xf numFmtId="3" fontId="7" fillId="0" borderId="29" xfId="44" applyNumberFormat="1" applyFont="1" applyFill="1" applyBorder="1" applyAlignment="1">
      <alignment horizontal="center" vertical="center" wrapText="1"/>
    </xf>
    <xf numFmtId="0" fontId="91" fillId="0" borderId="0" xfId="0" applyFont="1" applyFill="1" applyAlignment="1">
      <alignment horizontal="center" vertical="center" wrapText="1"/>
    </xf>
    <xf numFmtId="0" fontId="82" fillId="0" borderId="24" xfId="0" applyFont="1" applyBorder="1" applyAlignment="1">
      <alignment horizontal="left" vertical="center" wrapText="1" indent="1"/>
    </xf>
    <xf numFmtId="0" fontId="84" fillId="0" borderId="0" xfId="0" applyFont="1" applyBorder="1"/>
    <xf numFmtId="0" fontId="82" fillId="0" borderId="0" xfId="0" applyFont="1" applyBorder="1"/>
    <xf numFmtId="14" fontId="0" fillId="0" borderId="0" xfId="0" applyNumberFormat="1"/>
    <xf numFmtId="0" fontId="83" fillId="42" borderId="15" xfId="0" applyFont="1" applyFill="1" applyBorder="1" applyAlignment="1">
      <alignment horizontal="right" vertical="center" wrapText="1" indent="1"/>
    </xf>
    <xf numFmtId="0" fontId="82" fillId="48" borderId="13" xfId="0" applyFont="1" applyFill="1" applyBorder="1" applyAlignment="1">
      <alignment vertical="center" wrapText="1"/>
    </xf>
    <xf numFmtId="3" fontId="3" fillId="0" borderId="0" xfId="0" applyNumberFormat="1" applyFont="1" applyFill="1" applyBorder="1"/>
    <xf numFmtId="4" fontId="8" fillId="0" borderId="0" xfId="45" applyNumberFormat="1" applyFont="1" applyBorder="1" applyAlignment="1">
      <alignment vertical="center" wrapText="1"/>
    </xf>
    <xf numFmtId="0" fontId="111" fillId="0" borderId="0" xfId="0" applyFont="1" applyAlignment="1">
      <alignment vertical="center"/>
    </xf>
    <xf numFmtId="3" fontId="3" fillId="49" borderId="13" xfId="0" applyNumberFormat="1" applyFont="1" applyFill="1" applyBorder="1" applyAlignment="1">
      <alignment horizontal="right" vertical="center" wrapText="1" indent="1"/>
    </xf>
    <xf numFmtId="0" fontId="36" fillId="0" borderId="0" xfId="0" applyFont="1" applyFill="1"/>
    <xf numFmtId="0" fontId="107" fillId="0" borderId="0" xfId="0" applyFont="1" applyBorder="1" applyAlignment="1">
      <alignment horizontal="right"/>
    </xf>
    <xf numFmtId="49" fontId="101" fillId="0" borderId="0" xfId="0" applyNumberFormat="1" applyFont="1" applyBorder="1"/>
    <xf numFmtId="0" fontId="82" fillId="49" borderId="0" xfId="0" applyFont="1" applyFill="1" applyBorder="1" applyAlignment="1">
      <alignment horizontal="left" vertical="center"/>
    </xf>
    <xf numFmtId="0" fontId="3" fillId="49" borderId="0" xfId="0" applyFont="1" applyFill="1" applyAlignment="1">
      <alignment vertical="center" wrapText="1"/>
    </xf>
    <xf numFmtId="0" fontId="30" fillId="49" borderId="0" xfId="0" applyFont="1" applyFill="1" applyBorder="1" applyAlignment="1">
      <alignment horizontal="left"/>
    </xf>
    <xf numFmtId="0" fontId="84" fillId="0" borderId="0" xfId="0" applyFont="1" applyBorder="1" applyAlignment="1">
      <alignment horizontal="right" vertical="center" wrapText="1"/>
    </xf>
    <xf numFmtId="49" fontId="84" fillId="0" borderId="0" xfId="0" applyNumberFormat="1" applyFont="1" applyBorder="1" applyAlignment="1">
      <alignment vertical="center"/>
    </xf>
    <xf numFmtId="0" fontId="81" fillId="0" borderId="13" xfId="0" applyFont="1" applyBorder="1" applyAlignment="1">
      <alignment horizontal="left" vertical="center" wrapText="1" indent="1"/>
    </xf>
    <xf numFmtId="49" fontId="83" fillId="0" borderId="13" xfId="0" applyNumberFormat="1" applyFont="1" applyBorder="1" applyAlignment="1">
      <alignment horizontal="left" vertical="center" wrapText="1" indent="1"/>
    </xf>
    <xf numFmtId="49" fontId="81" fillId="0" borderId="13" xfId="0" applyNumberFormat="1" applyFont="1" applyBorder="1" applyAlignment="1">
      <alignment horizontal="left" vertical="center" wrapText="1" indent="1"/>
    </xf>
    <xf numFmtId="0" fontId="81" fillId="0" borderId="27" xfId="0" applyFont="1" applyBorder="1" applyAlignment="1">
      <alignment horizontal="left" vertical="center" wrapText="1" indent="1"/>
    </xf>
    <xf numFmtId="0" fontId="81" fillId="0" borderId="76" xfId="0" applyFont="1" applyBorder="1" applyAlignment="1">
      <alignment horizontal="left" vertical="center" wrapText="1" indent="1"/>
    </xf>
    <xf numFmtId="0" fontId="87" fillId="0" borderId="0" xfId="0" applyFont="1" applyBorder="1" applyAlignment="1">
      <alignment horizontal="right"/>
    </xf>
    <xf numFmtId="49" fontId="87" fillId="0" borderId="0" xfId="0" applyNumberFormat="1" applyFont="1" applyBorder="1"/>
    <xf numFmtId="49" fontId="81" fillId="0" borderId="13" xfId="43" applyNumberFormat="1" applyFont="1" applyBorder="1" applyAlignment="1">
      <alignment horizontal="left" vertical="center" wrapText="1" indent="1"/>
    </xf>
    <xf numFmtId="49" fontId="83" fillId="0" borderId="13" xfId="43" applyNumberFormat="1" applyFont="1" applyBorder="1" applyAlignment="1">
      <alignment horizontal="left" vertical="center" wrapText="1" indent="1"/>
    </xf>
    <xf numFmtId="49" fontId="83" fillId="0" borderId="19" xfId="0" applyNumberFormat="1" applyFont="1" applyBorder="1" applyAlignment="1">
      <alignment horizontal="left" vertical="center" wrapText="1" indent="1"/>
    </xf>
    <xf numFmtId="49" fontId="81" fillId="0" borderId="19" xfId="0" applyNumberFormat="1" applyFont="1" applyBorder="1" applyAlignment="1">
      <alignment horizontal="left" vertical="center" wrapText="1" indent="1"/>
    </xf>
    <xf numFmtId="0" fontId="81" fillId="0" borderId="17" xfId="0" applyFont="1" applyFill="1" applyBorder="1" applyAlignment="1">
      <alignment horizontal="left" vertical="center" wrapText="1" indent="1"/>
    </xf>
    <xf numFmtId="0" fontId="106" fillId="0" borderId="13" xfId="42" applyFont="1" applyBorder="1"/>
    <xf numFmtId="0" fontId="87" fillId="0" borderId="13" xfId="0" applyFont="1" applyBorder="1" applyAlignment="1">
      <alignment horizontal="center" vertical="center" wrapText="1"/>
    </xf>
    <xf numFmtId="0" fontId="8" fillId="37" borderId="15" xfId="35" applyFont="1" applyFill="1" applyBorder="1" applyAlignment="1" applyProtection="1">
      <alignment horizontal="left" vertical="center" indent="1"/>
    </xf>
    <xf numFmtId="0" fontId="8" fillId="37" borderId="20" xfId="0" applyFont="1" applyFill="1" applyBorder="1" applyAlignment="1">
      <alignment horizontal="left" vertical="center" wrapText="1" indent="1"/>
    </xf>
    <xf numFmtId="0" fontId="116" fillId="43" borderId="13" xfId="0" applyFont="1" applyFill="1" applyBorder="1" applyAlignment="1">
      <alignment vertical="center" wrapText="1"/>
    </xf>
    <xf numFmtId="0" fontId="83" fillId="48" borderId="15" xfId="0" applyFont="1" applyFill="1" applyBorder="1" applyAlignment="1">
      <alignment horizontal="right" vertical="center" wrapText="1" indent="1"/>
    </xf>
    <xf numFmtId="0" fontId="3" fillId="0" borderId="62" xfId="0" applyFont="1" applyBorder="1" applyAlignment="1">
      <alignment horizontal="center" vertical="center" wrapText="1"/>
    </xf>
    <xf numFmtId="0" fontId="3" fillId="0" borderId="62" xfId="0" applyFont="1" applyBorder="1" applyAlignment="1">
      <alignment vertical="center" wrapText="1"/>
    </xf>
    <xf numFmtId="0" fontId="3" fillId="0" borderId="38" xfId="0" applyFont="1" applyBorder="1" applyAlignment="1">
      <alignment vertical="center" wrapText="1"/>
    </xf>
    <xf numFmtId="0" fontId="3" fillId="0" borderId="38" xfId="0" applyFont="1" applyBorder="1" applyAlignment="1">
      <alignment horizontal="center" vertical="center" wrapText="1"/>
    </xf>
    <xf numFmtId="0" fontId="81" fillId="0" borderId="63" xfId="0" applyFont="1" applyBorder="1" applyAlignment="1">
      <alignment horizontal="left" vertical="center"/>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105" fillId="48" borderId="57" xfId="0" applyFont="1" applyFill="1" applyBorder="1" applyAlignment="1">
      <alignment horizontal="center" vertical="center" wrapText="1"/>
    </xf>
    <xf numFmtId="3" fontId="105" fillId="48" borderId="43" xfId="0" applyNumberFormat="1" applyFont="1" applyFill="1" applyBorder="1" applyAlignment="1">
      <alignment horizontal="right" vertical="center" wrapText="1" indent="1"/>
    </xf>
    <xf numFmtId="3" fontId="105" fillId="48" borderId="56" xfId="0" applyNumberFormat="1" applyFont="1" applyFill="1" applyBorder="1" applyAlignment="1">
      <alignment horizontal="right" vertical="center" wrapText="1" indent="1"/>
    </xf>
    <xf numFmtId="0" fontId="105" fillId="48" borderId="42" xfId="0" applyFont="1" applyFill="1" applyBorder="1" applyAlignment="1">
      <alignment horizontal="center" vertical="center" wrapText="1"/>
    </xf>
    <xf numFmtId="0" fontId="87" fillId="0" borderId="62" xfId="0" applyFont="1" applyBorder="1" applyAlignment="1">
      <alignment horizontal="center" vertical="center" wrapText="1"/>
    </xf>
    <xf numFmtId="0" fontId="87" fillId="0" borderId="62" xfId="0" applyFont="1" applyBorder="1" applyAlignment="1">
      <alignment vertical="center" wrapText="1"/>
    </xf>
    <xf numFmtId="0" fontId="87" fillId="0" borderId="38" xfId="0" applyFont="1" applyBorder="1" applyAlignment="1">
      <alignment vertical="center" wrapText="1"/>
    </xf>
    <xf numFmtId="0" fontId="87" fillId="0" borderId="38" xfId="0" applyFont="1" applyBorder="1" applyAlignment="1">
      <alignment horizontal="center" vertical="center" wrapText="1"/>
    </xf>
    <xf numFmtId="0" fontId="8" fillId="0" borderId="29" xfId="40" applyFont="1" applyBorder="1" applyAlignment="1">
      <alignment horizontal="center" vertical="center" wrapText="1"/>
    </xf>
    <xf numFmtId="0" fontId="8" fillId="0" borderId="34" xfId="40" applyFont="1" applyBorder="1" applyAlignment="1">
      <alignment horizontal="center" vertical="center" wrapText="1"/>
    </xf>
    <xf numFmtId="49" fontId="81" fillId="0" borderId="13" xfId="0" applyNumberFormat="1" applyFont="1" applyFill="1" applyBorder="1" applyAlignment="1">
      <alignment horizontal="left" vertical="center" wrapText="1" indent="1"/>
    </xf>
    <xf numFmtId="49" fontId="119" fillId="0" borderId="17" xfId="0" applyNumberFormat="1" applyFont="1" applyFill="1" applyBorder="1" applyAlignment="1">
      <alignment horizontal="left" vertical="center" wrapText="1" indent="1"/>
    </xf>
    <xf numFmtId="0" fontId="87" fillId="0" borderId="15" xfId="0" applyFont="1" applyFill="1" applyBorder="1" applyAlignment="1">
      <alignment vertical="center"/>
    </xf>
    <xf numFmtId="0" fontId="120" fillId="0" borderId="0" xfId="0" applyFont="1" applyAlignment="1">
      <alignment vertical="center"/>
    </xf>
    <xf numFmtId="0" fontId="25" fillId="0" borderId="0" xfId="0" applyFont="1" applyAlignment="1">
      <alignment vertical="center" wrapText="1"/>
    </xf>
    <xf numFmtId="49" fontId="25" fillId="0" borderId="0" xfId="0" applyNumberFormat="1" applyFont="1" applyAlignment="1">
      <alignment horizontal="left" vertical="center" wrapText="1" indent="1"/>
    </xf>
    <xf numFmtId="0" fontId="8" fillId="0" borderId="21" xfId="0" applyFont="1" applyBorder="1" applyAlignment="1">
      <alignment horizontal="center" vertical="center" wrapText="1"/>
    </xf>
    <xf numFmtId="49" fontId="3" fillId="42" borderId="13" xfId="0" applyNumberFormat="1" applyFont="1" applyFill="1" applyBorder="1" applyAlignment="1">
      <alignment horizontal="left" vertical="top" wrapText="1" indent="1"/>
    </xf>
    <xf numFmtId="49" fontId="8" fillId="50" borderId="13" xfId="0" applyNumberFormat="1" applyFont="1" applyFill="1" applyBorder="1" applyAlignment="1">
      <alignment horizontal="left" vertical="center" wrapText="1" indent="1"/>
    </xf>
    <xf numFmtId="49" fontId="8" fillId="38" borderId="13" xfId="0" applyNumberFormat="1" applyFont="1" applyFill="1" applyBorder="1" applyAlignment="1">
      <alignment horizontal="left" vertical="center" wrapText="1" indent="1"/>
    </xf>
    <xf numFmtId="0" fontId="7" fillId="0" borderId="19" xfId="43" applyFont="1" applyBorder="1" applyAlignment="1">
      <alignment horizontal="left" vertical="top" wrapText="1" indent="1"/>
    </xf>
    <xf numFmtId="0" fontId="123" fillId="0" borderId="0" xfId="0" applyFont="1" applyAlignment="1">
      <alignment vertical="center" wrapText="1"/>
    </xf>
    <xf numFmtId="0" fontId="124" fillId="0" borderId="0" xfId="0" applyFont="1" applyFill="1" applyAlignment="1">
      <alignment horizontal="center" vertical="center" wrapText="1"/>
    </xf>
    <xf numFmtId="0" fontId="85" fillId="0" borderId="0" xfId="0" applyFont="1" applyAlignment="1">
      <alignment horizontal="left" wrapText="1"/>
    </xf>
    <xf numFmtId="0" fontId="85" fillId="0" borderId="0" xfId="0" applyFont="1" applyFill="1" applyAlignment="1">
      <alignment horizontal="left" wrapText="1"/>
    </xf>
    <xf numFmtId="0" fontId="85" fillId="0" borderId="0" xfId="0" applyFont="1" applyFill="1" applyAlignment="1">
      <alignment horizontal="left" vertical="center" wrapText="1"/>
    </xf>
    <xf numFmtId="0" fontId="0" fillId="0" borderId="0" xfId="0" applyAlignment="1">
      <alignment horizontal="left" wrapText="1"/>
    </xf>
    <xf numFmtId="0" fontId="36" fillId="0" borderId="0" xfId="0" applyFont="1" applyAlignment="1">
      <alignment horizontal="left" wrapText="1"/>
    </xf>
    <xf numFmtId="0" fontId="125" fillId="0" borderId="0" xfId="0" applyFont="1" applyFill="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40" applyFont="1" applyFill="1" applyBorder="1" applyAlignment="1">
      <alignment vertical="center" wrapText="1"/>
    </xf>
    <xf numFmtId="0" fontId="101" fillId="0" borderId="0" xfId="40" applyFont="1" applyFill="1" applyBorder="1" applyAlignment="1">
      <alignment vertical="center"/>
    </xf>
    <xf numFmtId="0" fontId="3" fillId="0" borderId="13" xfId="43" applyFont="1" applyBorder="1" applyAlignment="1">
      <alignment horizontal="left" vertical="top" wrapText="1" indent="1"/>
    </xf>
    <xf numFmtId="0" fontId="82" fillId="0" borderId="43" xfId="0" applyNumberFormat="1" applyFont="1" applyFill="1" applyBorder="1" applyAlignment="1">
      <alignment horizontal="left" vertical="center" wrapText="1" indent="1"/>
    </xf>
    <xf numFmtId="0" fontId="102" fillId="0" borderId="0" xfId="0" applyFont="1"/>
    <xf numFmtId="0" fontId="2" fillId="0" borderId="13" xfId="0" applyFont="1" applyFill="1" applyBorder="1" applyAlignment="1">
      <alignment horizontal="center" vertical="center" wrapText="1"/>
    </xf>
    <xf numFmtId="0" fontId="85" fillId="0" borderId="0" xfId="0" applyFont="1" applyFill="1" applyAlignment="1">
      <alignment horizontal="left"/>
    </xf>
    <xf numFmtId="0" fontId="8" fillId="0" borderId="20" xfId="0" applyFont="1" applyFill="1" applyBorder="1" applyAlignment="1">
      <alignment horizontal="left" wrapText="1" indent="1"/>
    </xf>
    <xf numFmtId="0" fontId="83" fillId="0" borderId="29" xfId="0" applyFont="1" applyFill="1" applyBorder="1" applyAlignment="1">
      <alignment horizontal="left" vertical="center" wrapText="1" indent="1"/>
    </xf>
    <xf numFmtId="0" fontId="83" fillId="0" borderId="34" xfId="0" applyFont="1" applyFill="1" applyBorder="1" applyAlignment="1">
      <alignment horizontal="left" vertical="center" wrapText="1" indent="1"/>
    </xf>
    <xf numFmtId="0" fontId="83" fillId="0" borderId="18" xfId="0" applyFont="1" applyFill="1" applyBorder="1" applyAlignment="1">
      <alignment horizontal="left" vertical="center" wrapText="1" indent="1"/>
    </xf>
    <xf numFmtId="0" fontId="90" fillId="49" borderId="0" xfId="0" applyFont="1" applyFill="1" applyAlignment="1">
      <alignment vertical="center"/>
    </xf>
    <xf numFmtId="0" fontId="128" fillId="42" borderId="0" xfId="0" applyFont="1" applyFill="1" applyAlignment="1">
      <alignment horizontal="left"/>
    </xf>
    <xf numFmtId="0" fontId="0" fillId="42" borderId="0" xfId="0" applyFill="1"/>
    <xf numFmtId="0" fontId="83" fillId="0" borderId="44" xfId="0" applyFont="1" applyFill="1" applyBorder="1" applyAlignment="1">
      <alignment horizontal="left" vertical="center" wrapText="1" indent="1"/>
    </xf>
    <xf numFmtId="0" fontId="83" fillId="0" borderId="45" xfId="0" applyFont="1" applyFill="1" applyBorder="1" applyAlignment="1">
      <alignment horizontal="left" vertical="center" wrapText="1" indent="1"/>
    </xf>
    <xf numFmtId="0" fontId="7" fillId="35" borderId="64" xfId="0" applyFont="1" applyFill="1" applyBorder="1" applyAlignment="1">
      <alignment horizontal="left" vertical="center" wrapText="1" inden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11" fillId="0" borderId="0" xfId="90" applyFont="1"/>
    <xf numFmtId="0" fontId="3" fillId="0" borderId="0" xfId="90" applyFont="1"/>
    <xf numFmtId="0" fontId="69" fillId="0" borderId="0" xfId="90" applyFont="1"/>
    <xf numFmtId="0" fontId="75" fillId="0" borderId="0" xfId="90" applyFont="1"/>
    <xf numFmtId="0" fontId="2" fillId="0" borderId="0" xfId="90" applyFont="1"/>
    <xf numFmtId="0" fontId="2" fillId="0" borderId="13" xfId="90" applyFont="1" applyBorder="1" applyAlignment="1">
      <alignment horizontal="center" vertical="center" wrapText="1"/>
    </xf>
    <xf numFmtId="0" fontId="2" fillId="0" borderId="14" xfId="90" applyFont="1" applyBorder="1" applyAlignment="1">
      <alignment horizontal="center" vertical="center" wrapText="1"/>
    </xf>
    <xf numFmtId="0" fontId="3" fillId="0" borderId="15" xfId="90" applyFont="1" applyBorder="1" applyAlignment="1">
      <alignment horizontal="center" vertical="center"/>
    </xf>
    <xf numFmtId="49" fontId="86" fillId="0" borderId="13" xfId="90" applyNumberFormat="1" applyFont="1" applyFill="1" applyBorder="1" applyAlignment="1">
      <alignment horizontal="left" vertical="top" wrapText="1"/>
    </xf>
    <xf numFmtId="3" fontId="7" fillId="0" borderId="13" xfId="90" applyNumberFormat="1" applyFont="1" applyFill="1" applyBorder="1" applyAlignment="1">
      <alignment horizontal="center" vertical="center" wrapText="1"/>
    </xf>
    <xf numFmtId="3" fontId="7" fillId="0" borderId="14" xfId="90" applyNumberFormat="1" applyFont="1" applyFill="1" applyBorder="1" applyAlignment="1">
      <alignment horizontal="center" vertical="center" wrapText="1"/>
    </xf>
    <xf numFmtId="49" fontId="86"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vertical="top" wrapText="1" indent="1"/>
    </xf>
    <xf numFmtId="49" fontId="87" fillId="0" borderId="13" xfId="90" applyNumberFormat="1" applyFont="1" applyFill="1" applyBorder="1" applyAlignment="1">
      <alignment horizontal="left" wrapText="1" indent="1"/>
    </xf>
    <xf numFmtId="49" fontId="87" fillId="0" borderId="13" xfId="90" applyNumberFormat="1" applyFont="1" applyFill="1" applyBorder="1" applyAlignment="1">
      <alignment horizontal="left" vertical="center" wrapText="1" indent="1"/>
    </xf>
    <xf numFmtId="0" fontId="130" fillId="0" borderId="0" xfId="90" applyFont="1"/>
    <xf numFmtId="49" fontId="87" fillId="0" borderId="13" xfId="90" applyNumberFormat="1" applyFont="1" applyFill="1" applyBorder="1" applyAlignment="1">
      <alignment horizontal="left" vertical="center" wrapText="1"/>
    </xf>
    <xf numFmtId="0" fontId="3" fillId="0" borderId="0" xfId="90" applyFont="1" applyAlignment="1">
      <alignment vertical="center"/>
    </xf>
    <xf numFmtId="0" fontId="84" fillId="0" borderId="0" xfId="90" applyFont="1" applyFill="1"/>
    <xf numFmtId="0" fontId="84" fillId="0" borderId="0" xfId="90" applyFont="1"/>
    <xf numFmtId="0" fontId="3" fillId="0" borderId="15" xfId="90" applyFont="1" applyFill="1" applyBorder="1" applyAlignment="1">
      <alignment horizontal="center" vertical="center"/>
    </xf>
    <xf numFmtId="49" fontId="87" fillId="36" borderId="13" xfId="90" applyNumberFormat="1" applyFont="1" applyFill="1" applyBorder="1" applyAlignment="1">
      <alignment horizontal="left" vertical="top" wrapText="1" indent="1"/>
    </xf>
    <xf numFmtId="49" fontId="87" fillId="0" borderId="13" xfId="90" applyNumberFormat="1" applyFont="1" applyFill="1" applyBorder="1" applyAlignment="1" applyProtection="1">
      <alignment horizontal="left" vertical="top" wrapText="1" indent="1"/>
      <protection locked="0"/>
    </xf>
    <xf numFmtId="49" fontId="86" fillId="0" borderId="17" xfId="90" applyNumberFormat="1" applyFont="1" applyFill="1" applyBorder="1" applyAlignment="1">
      <alignment horizontal="left" vertical="top" wrapText="1" indent="1"/>
    </xf>
    <xf numFmtId="0" fontId="111" fillId="0" borderId="0" xfId="90" applyFont="1" applyAlignment="1">
      <alignment vertical="center"/>
    </xf>
    <xf numFmtId="0" fontId="3" fillId="0" borderId="12" xfId="90" applyFont="1" applyBorder="1" applyAlignment="1">
      <alignment horizontal="center" vertical="center"/>
    </xf>
    <xf numFmtId="49" fontId="87" fillId="0" borderId="0" xfId="90" applyNumberFormat="1" applyFont="1" applyAlignment="1">
      <alignment horizontal="left" wrapText="1"/>
    </xf>
    <xf numFmtId="166" fontId="3" fillId="38" borderId="0" xfId="90" applyNumberFormat="1" applyFont="1" applyFill="1"/>
    <xf numFmtId="166" fontId="3" fillId="0" borderId="0" xfId="90" applyNumberFormat="1" applyFont="1"/>
    <xf numFmtId="0" fontId="69" fillId="38" borderId="0" xfId="90" applyFont="1" applyFill="1"/>
    <xf numFmtId="0" fontId="10" fillId="0" borderId="15" xfId="90" applyFont="1" applyBorder="1" applyAlignment="1">
      <alignment horizontal="center" vertical="center"/>
    </xf>
    <xf numFmtId="49" fontId="108" fillId="0" borderId="13" xfId="90" applyNumberFormat="1" applyFont="1" applyFill="1" applyBorder="1" applyAlignment="1">
      <alignment horizontal="left" vertical="top" wrapText="1" indent="1"/>
    </xf>
    <xf numFmtId="0" fontId="3" fillId="0" borderId="0" xfId="90" applyFont="1" applyAlignment="1">
      <alignment horizontal="center" vertical="center"/>
    </xf>
    <xf numFmtId="49" fontId="3" fillId="0" borderId="0" xfId="90" applyNumberFormat="1" applyFont="1" applyAlignment="1">
      <alignment horizontal="left" wrapText="1"/>
    </xf>
    <xf numFmtId="0" fontId="82" fillId="0" borderId="14" xfId="35" applyFont="1" applyBorder="1" applyAlignment="1" applyProtection="1">
      <alignment horizontal="left" vertical="center" indent="1"/>
    </xf>
    <xf numFmtId="3" fontId="3" fillId="0" borderId="0" xfId="0" applyNumberFormat="1" applyFont="1" applyAlignment="1">
      <alignment vertical="center" wrapText="1"/>
    </xf>
    <xf numFmtId="4" fontId="7" fillId="35" borderId="79" xfId="0" applyNumberFormat="1" applyFont="1" applyFill="1" applyBorder="1" applyAlignment="1">
      <alignment horizontal="right" vertical="center" wrapText="1" indent="1"/>
    </xf>
    <xf numFmtId="4" fontId="7" fillId="24" borderId="80" xfId="0" applyNumberFormat="1" applyFont="1" applyFill="1" applyBorder="1" applyAlignment="1">
      <alignment horizontal="right" vertical="center" wrapText="1" indent="1"/>
    </xf>
    <xf numFmtId="4" fontId="80" fillId="0" borderId="0" xfId="41" applyNumberFormat="1" applyAlignment="1"/>
    <xf numFmtId="0" fontId="3" fillId="0" borderId="20" xfId="0" applyFont="1" applyBorder="1" applyAlignment="1">
      <alignment vertical="center" wrapText="1"/>
    </xf>
    <xf numFmtId="4" fontId="3" fillId="0" borderId="52" xfId="0" applyNumberFormat="1" applyFont="1" applyBorder="1" applyAlignment="1">
      <alignment vertical="center" wrapText="1"/>
    </xf>
    <xf numFmtId="3" fontId="3" fillId="0" borderId="27" xfId="0" applyNumberFormat="1" applyFont="1" applyBorder="1" applyAlignment="1">
      <alignment vertical="center" wrapText="1"/>
    </xf>
    <xf numFmtId="49" fontId="3" fillId="0" borderId="0" xfId="0" applyNumberFormat="1" applyFont="1" applyAlignment="1">
      <alignment horizontal="right" vertical="center" wrapText="1"/>
    </xf>
    <xf numFmtId="4" fontId="3" fillId="0" borderId="0" xfId="0" applyNumberFormat="1" applyFont="1" applyAlignment="1">
      <alignment vertical="center" wrapText="1"/>
    </xf>
    <xf numFmtId="3" fontId="1" fillId="0" borderId="0" xfId="0" applyNumberFormat="1" applyFont="1"/>
    <xf numFmtId="4" fontId="7" fillId="24" borderId="13" xfId="40" applyNumberFormat="1" applyFont="1" applyFill="1" applyBorder="1" applyAlignment="1">
      <alignment horizontal="right" vertical="center" wrapText="1" indent="1"/>
    </xf>
    <xf numFmtId="4" fontId="7" fillId="24" borderId="38" xfId="40" applyNumberFormat="1" applyFont="1" applyFill="1" applyBorder="1" applyAlignment="1">
      <alignment horizontal="right" vertical="center" wrapText="1" indent="1"/>
    </xf>
    <xf numFmtId="4" fontId="3" fillId="35" borderId="13" xfId="40" applyNumberFormat="1" applyFont="1" applyFill="1" applyBorder="1" applyAlignment="1">
      <alignment horizontal="right" vertical="center" wrapText="1" indent="1"/>
    </xf>
    <xf numFmtId="4" fontId="3" fillId="35" borderId="38" xfId="40" applyNumberFormat="1" applyFont="1" applyFill="1" applyBorder="1" applyAlignment="1">
      <alignment horizontal="right" vertical="center" wrapText="1" indent="1"/>
    </xf>
    <xf numFmtId="4" fontId="3" fillId="24" borderId="13" xfId="40" applyNumberFormat="1" applyFont="1" applyFill="1" applyBorder="1" applyAlignment="1">
      <alignment horizontal="right" vertical="center" wrapText="1" indent="1"/>
    </xf>
    <xf numFmtId="4" fontId="3" fillId="24" borderId="38" xfId="40" applyNumberFormat="1" applyFont="1" applyFill="1" applyBorder="1" applyAlignment="1">
      <alignment horizontal="right" vertical="center" wrapText="1" indent="1"/>
    </xf>
    <xf numFmtId="4" fontId="7" fillId="35" borderId="13" xfId="40" applyNumberFormat="1" applyFont="1" applyFill="1" applyBorder="1" applyAlignment="1">
      <alignment horizontal="right" vertical="center" wrapText="1" indent="1"/>
    </xf>
    <xf numFmtId="4" fontId="7" fillId="35" borderId="38" xfId="40" applyNumberFormat="1" applyFont="1" applyFill="1" applyBorder="1" applyAlignment="1">
      <alignment horizontal="right" vertical="center" wrapText="1" indent="1"/>
    </xf>
    <xf numFmtId="4" fontId="3" fillId="0" borderId="13" xfId="40" applyNumberFormat="1" applyFont="1" applyFill="1" applyBorder="1" applyAlignment="1">
      <alignment horizontal="right" vertical="center" wrapText="1" indent="1"/>
    </xf>
    <xf numFmtId="4" fontId="3" fillId="0" borderId="38" xfId="40" applyNumberFormat="1" applyFont="1" applyFill="1" applyBorder="1" applyAlignment="1">
      <alignment horizontal="right" vertical="center" wrapText="1" indent="1"/>
    </xf>
    <xf numFmtId="4" fontId="8" fillId="35" borderId="38" xfId="40" applyNumberFormat="1" applyFont="1" applyFill="1" applyBorder="1" applyAlignment="1">
      <alignment horizontal="right" vertical="center" wrapText="1" indent="1"/>
    </xf>
    <xf numFmtId="4" fontId="7" fillId="24" borderId="17" xfId="40" applyNumberFormat="1" applyFont="1" applyFill="1" applyBorder="1" applyAlignment="1">
      <alignment horizontal="right" vertical="center" wrapText="1" indent="1"/>
    </xf>
    <xf numFmtId="4" fontId="7" fillId="24" borderId="39" xfId="40" applyNumberFormat="1" applyFont="1" applyFill="1" applyBorder="1" applyAlignment="1">
      <alignment horizontal="right" vertical="center" wrapText="1" indent="1"/>
    </xf>
    <xf numFmtId="4" fontId="3" fillId="0" borderId="0" xfId="0" applyNumberFormat="1" applyFont="1" applyFill="1" applyBorder="1"/>
    <xf numFmtId="4" fontId="84" fillId="0" borderId="0" xfId="0" applyNumberFormat="1" applyFont="1" applyFill="1" applyBorder="1"/>
    <xf numFmtId="49" fontId="3" fillId="52" borderId="0" xfId="0" applyNumberFormat="1" applyFont="1" applyFill="1" applyBorder="1" applyAlignment="1">
      <alignment horizontal="left" indent="1"/>
    </xf>
    <xf numFmtId="0" fontId="0" fillId="0" borderId="13" xfId="0" applyBorder="1"/>
    <xf numFmtId="0" fontId="131" fillId="37" borderId="13" xfId="0" applyFont="1" applyFill="1" applyBorder="1" applyAlignment="1">
      <alignment horizontal="center"/>
    </xf>
    <xf numFmtId="4" fontId="0" fillId="0" borderId="13" xfId="0" applyNumberFormat="1" applyBorder="1"/>
    <xf numFmtId="4" fontId="30" fillId="37" borderId="13" xfId="0" applyNumberFormat="1" applyFont="1" applyFill="1" applyBorder="1"/>
    <xf numFmtId="4" fontId="132" fillId="0" borderId="13" xfId="0" applyNumberFormat="1" applyFont="1" applyBorder="1"/>
    <xf numFmtId="4" fontId="3" fillId="0" borderId="0" xfId="0" applyNumberFormat="1" applyFont="1" applyBorder="1"/>
    <xf numFmtId="4" fontId="30" fillId="0" borderId="0" xfId="0" applyNumberFormat="1" applyFont="1" applyBorder="1" applyAlignment="1">
      <alignment horizontal="left"/>
    </xf>
    <xf numFmtId="0" fontId="82" fillId="0" borderId="0" xfId="0" applyFont="1" applyBorder="1" applyAlignment="1">
      <alignment horizontal="left"/>
    </xf>
    <xf numFmtId="4" fontId="0" fillId="0" borderId="0" xfId="0" applyNumberFormat="1"/>
    <xf numFmtId="4" fontId="7" fillId="35" borderId="20" xfId="0" applyNumberFormat="1" applyFont="1" applyFill="1" applyBorder="1" applyAlignment="1">
      <alignment horizontal="right" vertical="center" wrapText="1" indent="1"/>
    </xf>
    <xf numFmtId="4" fontId="8" fillId="0" borderId="13" xfId="0" applyNumberFormat="1" applyFont="1" applyBorder="1" applyAlignment="1">
      <alignment horizontal="center" vertical="center" wrapText="1"/>
    </xf>
    <xf numFmtId="4" fontId="7" fillId="24" borderId="20" xfId="0" applyNumberFormat="1" applyFont="1" applyFill="1" applyBorder="1" applyAlignment="1">
      <alignment horizontal="right" vertical="center" wrapText="1" indent="1"/>
    </xf>
    <xf numFmtId="4" fontId="7" fillId="24" borderId="28" xfId="0" applyNumberFormat="1" applyFont="1" applyFill="1" applyBorder="1" applyAlignment="1">
      <alignment horizontal="right" vertical="center" wrapText="1" indent="1"/>
    </xf>
    <xf numFmtId="4" fontId="7" fillId="24" borderId="27" xfId="0" applyNumberFormat="1" applyFont="1" applyFill="1" applyBorder="1" applyAlignment="1">
      <alignment horizontal="right" vertical="center" wrapText="1" indent="1"/>
    </xf>
    <xf numFmtId="4" fontId="7" fillId="35" borderId="27" xfId="0" applyNumberFormat="1" applyFont="1" applyFill="1" applyBorder="1" applyAlignment="1">
      <alignment horizontal="right" vertical="center" wrapText="1" indent="1"/>
    </xf>
    <xf numFmtId="4" fontId="3" fillId="35" borderId="13" xfId="0" applyNumberFormat="1" applyFont="1" applyFill="1" applyBorder="1" applyAlignment="1">
      <alignment vertical="center" wrapText="1"/>
    </xf>
    <xf numFmtId="4" fontId="7" fillId="24" borderId="13" xfId="0" applyNumberFormat="1" applyFont="1" applyFill="1" applyBorder="1" applyAlignment="1">
      <alignment horizontal="right" vertical="center" wrapText="1" indent="1"/>
    </xf>
    <xf numFmtId="4" fontId="7" fillId="24" borderId="13" xfId="0" applyNumberFormat="1" applyFont="1" applyFill="1" applyBorder="1" applyAlignment="1">
      <alignment horizontal="right" vertical="center" indent="1"/>
    </xf>
    <xf numFmtId="4" fontId="7" fillId="24" borderId="14" xfId="0" applyNumberFormat="1" applyFont="1" applyFill="1" applyBorder="1" applyAlignment="1">
      <alignment horizontal="right" vertical="center" indent="1"/>
    </xf>
    <xf numFmtId="4" fontId="3" fillId="0" borderId="0" xfId="0" applyNumberFormat="1" applyFont="1"/>
    <xf numFmtId="4" fontId="101" fillId="0" borderId="0" xfId="0" applyNumberFormat="1" applyFont="1"/>
    <xf numFmtId="4" fontId="107" fillId="0" borderId="0" xfId="90" applyNumberFormat="1" applyFont="1"/>
    <xf numFmtId="4" fontId="3" fillId="35" borderId="13" xfId="0" applyNumberFormat="1" applyFont="1" applyFill="1" applyBorder="1" applyAlignment="1">
      <alignment vertical="center"/>
    </xf>
    <xf numFmtId="4" fontId="91" fillId="0" borderId="0" xfId="0" applyNumberFormat="1" applyFont="1" applyFill="1" applyAlignment="1">
      <alignment horizontal="left" vertical="center" wrapText="1"/>
    </xf>
    <xf numFmtId="4" fontId="84" fillId="0" borderId="0" xfId="0" applyNumberFormat="1" applyFont="1"/>
    <xf numFmtId="4" fontId="107" fillId="0" borderId="0" xfId="0" applyNumberFormat="1" applyFont="1"/>
    <xf numFmtId="4" fontId="7" fillId="24" borderId="13" xfId="0" applyNumberFormat="1" applyFont="1" applyFill="1" applyBorder="1" applyAlignment="1">
      <alignment vertical="center" wrapText="1"/>
    </xf>
    <xf numFmtId="4" fontId="3" fillId="35" borderId="13" xfId="0" applyNumberFormat="1" applyFont="1" applyFill="1" applyBorder="1" applyAlignment="1">
      <alignment horizontal="center" vertical="center" wrapText="1"/>
    </xf>
    <xf numFmtId="4" fontId="3" fillId="0" borderId="19" xfId="0" applyNumberFormat="1" applyFont="1" applyFill="1" applyBorder="1" applyAlignment="1">
      <alignment vertical="center" wrapText="1"/>
    </xf>
    <xf numFmtId="4" fontId="3" fillId="35" borderId="19" xfId="0" applyNumberFormat="1" applyFont="1" applyFill="1" applyBorder="1" applyAlignment="1">
      <alignment vertical="center" wrapText="1"/>
    </xf>
    <xf numFmtId="4" fontId="107" fillId="0" borderId="0" xfId="0" applyNumberFormat="1" applyFont="1" applyAlignment="1">
      <alignment vertical="center"/>
    </xf>
    <xf numFmtId="4" fontId="7" fillId="24" borderId="17" xfId="0" applyNumberFormat="1" applyFont="1" applyFill="1" applyBorder="1" applyAlignment="1">
      <alignment horizontal="right" vertical="center" indent="1"/>
    </xf>
    <xf numFmtId="4" fontId="7" fillId="24" borderId="18" xfId="0" applyNumberFormat="1" applyFont="1" applyFill="1" applyBorder="1" applyAlignment="1">
      <alignment horizontal="right" vertical="center" indent="1"/>
    </xf>
    <xf numFmtId="4" fontId="3" fillId="0" borderId="0" xfId="0" applyNumberFormat="1" applyFont="1" applyAlignment="1">
      <alignment horizontal="justify"/>
    </xf>
    <xf numFmtId="4" fontId="3" fillId="0" borderId="0" xfId="0" applyNumberFormat="1" applyFont="1" applyAlignment="1">
      <alignment horizontal="center" vertical="center"/>
    </xf>
    <xf numFmtId="4" fontId="3" fillId="38" borderId="0" xfId="0" applyNumberFormat="1" applyFont="1" applyFill="1" applyAlignment="1">
      <alignment horizontal="right" vertical="center" indent="1"/>
    </xf>
    <xf numFmtId="4" fontId="3" fillId="38" borderId="0" xfId="0" applyNumberFormat="1" applyFont="1" applyFill="1"/>
    <xf numFmtId="4" fontId="3" fillId="35" borderId="38" xfId="0" applyNumberFormat="1" applyFont="1" applyFill="1" applyBorder="1" applyAlignment="1">
      <alignment horizontal="right" vertical="center" wrapText="1" indent="1"/>
    </xf>
    <xf numFmtId="4" fontId="86" fillId="24" borderId="13" xfId="0" applyNumberFormat="1" applyFont="1" applyFill="1" applyBorder="1" applyAlignment="1">
      <alignment horizontal="right" vertical="center" wrapText="1" indent="1"/>
    </xf>
    <xf numFmtId="4" fontId="7" fillId="24" borderId="38" xfId="0" applyNumberFormat="1" applyFont="1" applyFill="1" applyBorder="1" applyAlignment="1">
      <alignment horizontal="right" vertical="center" wrapText="1" indent="1"/>
    </xf>
    <xf numFmtId="4" fontId="2" fillId="35" borderId="17" xfId="0" applyNumberFormat="1" applyFont="1" applyFill="1" applyBorder="1" applyAlignment="1">
      <alignment horizontal="right" vertical="center" wrapText="1" indent="1"/>
    </xf>
    <xf numFmtId="4" fontId="2" fillId="35" borderId="39" xfId="0" applyNumberFormat="1" applyFont="1" applyFill="1" applyBorder="1" applyAlignment="1">
      <alignment horizontal="right" vertical="center" wrapText="1" indent="1"/>
    </xf>
    <xf numFmtId="4" fontId="2" fillId="0" borderId="0" xfId="0" applyNumberFormat="1" applyFont="1"/>
    <xf numFmtId="4" fontId="82" fillId="0" borderId="0" xfId="0" applyNumberFormat="1" applyFont="1"/>
    <xf numFmtId="4" fontId="3" fillId="35" borderId="13" xfId="0" applyNumberFormat="1" applyFont="1" applyFill="1" applyBorder="1" applyAlignment="1">
      <alignment horizontal="right" vertical="center" wrapText="1" indent="1"/>
    </xf>
    <xf numFmtId="4" fontId="3" fillId="35" borderId="13" xfId="90" applyNumberFormat="1" applyFont="1" applyFill="1" applyBorder="1" applyAlignment="1">
      <alignment horizontal="right" vertical="center" wrapText="1" indent="1"/>
    </xf>
    <xf numFmtId="4" fontId="7" fillId="35" borderId="13" xfId="0" applyNumberFormat="1" applyFont="1" applyFill="1" applyBorder="1" applyAlignment="1">
      <alignment horizontal="right" vertical="center" wrapText="1" indent="1"/>
    </xf>
    <xf numFmtId="4" fontId="7" fillId="35" borderId="13" xfId="90" applyNumberFormat="1" applyFont="1" applyFill="1" applyBorder="1" applyAlignment="1">
      <alignment horizontal="right" vertical="center" wrapText="1" indent="1"/>
    </xf>
    <xf numFmtId="4" fontId="3" fillId="35" borderId="13" xfId="0" applyNumberFormat="1" applyFont="1" applyFill="1" applyBorder="1" applyAlignment="1">
      <alignment horizontal="right" vertical="center" wrapText="1"/>
    </xf>
    <xf numFmtId="4" fontId="3" fillId="35" borderId="13" xfId="90" applyNumberFormat="1" applyFont="1" applyFill="1" applyBorder="1" applyAlignment="1">
      <alignment horizontal="right" vertical="center" wrapText="1"/>
    </xf>
    <xf numFmtId="4" fontId="7" fillId="24" borderId="13" xfId="90" applyNumberFormat="1" applyFont="1" applyFill="1" applyBorder="1" applyAlignment="1">
      <alignment horizontal="right" vertical="center" wrapText="1" indent="1"/>
    </xf>
    <xf numFmtId="4" fontId="7" fillId="24" borderId="14" xfId="90" applyNumberFormat="1" applyFont="1" applyFill="1" applyBorder="1" applyAlignment="1">
      <alignment horizontal="right" vertical="center" wrapText="1" indent="1"/>
    </xf>
    <xf numFmtId="4" fontId="8" fillId="24" borderId="13" xfId="90" applyNumberFormat="1" applyFont="1" applyFill="1" applyBorder="1" applyAlignment="1">
      <alignment horizontal="right" vertical="center" wrapText="1" indent="1"/>
    </xf>
    <xf numFmtId="4" fontId="8" fillId="24" borderId="14" xfId="90" applyNumberFormat="1" applyFont="1" applyFill="1" applyBorder="1" applyAlignment="1">
      <alignment horizontal="right" vertical="center" wrapText="1" indent="1"/>
    </xf>
    <xf numFmtId="4" fontId="2" fillId="0" borderId="13" xfId="90" applyNumberFormat="1" applyFont="1" applyFill="1" applyBorder="1" applyAlignment="1">
      <alignment horizontal="center" vertical="center" wrapText="1"/>
    </xf>
    <xf numFmtId="4" fontId="3" fillId="0" borderId="13" xfId="90" applyNumberFormat="1" applyFont="1" applyFill="1" applyBorder="1" applyAlignment="1">
      <alignment horizontal="right" vertical="center" wrapText="1" indent="1"/>
    </xf>
    <xf numFmtId="4" fontId="3" fillId="0" borderId="14" xfId="90" applyNumberFormat="1" applyFont="1" applyFill="1" applyBorder="1" applyAlignment="1">
      <alignment horizontal="right" vertical="center" wrapText="1" indent="1"/>
    </xf>
    <xf numFmtId="4" fontId="7" fillId="24" borderId="17" xfId="90" applyNumberFormat="1" applyFont="1" applyFill="1" applyBorder="1" applyAlignment="1">
      <alignment horizontal="right" vertical="center" wrapText="1" indent="1"/>
    </xf>
    <xf numFmtId="4" fontId="7" fillId="24" borderId="18" xfId="90" applyNumberFormat="1" applyFont="1" applyFill="1" applyBorder="1" applyAlignment="1">
      <alignment horizontal="right" vertical="center" wrapText="1" indent="1"/>
    </xf>
    <xf numFmtId="4" fontId="3" fillId="0" borderId="0" xfId="90" applyNumberFormat="1" applyFont="1"/>
    <xf numFmtId="4" fontId="2" fillId="35" borderId="13" xfId="0" applyNumberFormat="1" applyFont="1" applyFill="1" applyBorder="1" applyAlignment="1">
      <alignment horizontal="right" vertical="center" wrapText="1" indent="1"/>
    </xf>
    <xf numFmtId="4" fontId="2" fillId="35" borderId="14" xfId="0" applyNumberFormat="1" applyFont="1" applyFill="1" applyBorder="1" applyAlignment="1">
      <alignment horizontal="right" vertical="center" wrapText="1" indent="1"/>
    </xf>
    <xf numFmtId="4" fontId="2" fillId="24" borderId="13" xfId="0" applyNumberFormat="1" applyFont="1" applyFill="1" applyBorder="1" applyAlignment="1">
      <alignment horizontal="right" vertical="center" wrapText="1" indent="1"/>
    </xf>
    <xf numFmtId="4" fontId="2" fillId="24" borderId="14" xfId="0" applyNumberFormat="1" applyFont="1" applyFill="1" applyBorder="1" applyAlignment="1">
      <alignment horizontal="right" vertical="center" wrapText="1" indent="1"/>
    </xf>
    <xf numFmtId="4" fontId="8" fillId="35" borderId="13" xfId="0" applyNumberFormat="1" applyFont="1" applyFill="1" applyBorder="1" applyAlignment="1">
      <alignment horizontal="right" vertical="center" wrapText="1" indent="1"/>
    </xf>
    <xf numFmtId="4" fontId="8" fillId="35" borderId="14" xfId="0" applyNumberFormat="1" applyFont="1" applyFill="1" applyBorder="1" applyAlignment="1">
      <alignment horizontal="right" vertical="center" wrapText="1" indent="1"/>
    </xf>
    <xf numFmtId="4" fontId="2" fillId="24" borderId="17" xfId="0" applyNumberFormat="1" applyFont="1" applyFill="1" applyBorder="1" applyAlignment="1">
      <alignment horizontal="right" vertical="center" wrapText="1" indent="1"/>
    </xf>
    <xf numFmtId="4" fontId="2" fillId="24" borderId="18" xfId="0" applyNumberFormat="1" applyFont="1" applyFill="1" applyBorder="1" applyAlignment="1">
      <alignment horizontal="right" vertical="center" wrapText="1" indent="1"/>
    </xf>
    <xf numFmtId="4" fontId="7" fillId="24" borderId="14" xfId="0" applyNumberFormat="1" applyFont="1" applyFill="1" applyBorder="1" applyAlignment="1">
      <alignment horizontal="right" vertical="center" wrapText="1" indent="1"/>
    </xf>
    <xf numFmtId="4" fontId="87" fillId="35" borderId="13" xfId="0" applyNumberFormat="1" applyFont="1" applyFill="1" applyBorder="1" applyAlignment="1">
      <alignment horizontal="right" vertical="center" wrapText="1" indent="1"/>
    </xf>
    <xf numFmtId="4" fontId="86" fillId="24" borderId="73" xfId="0" applyNumberFormat="1" applyFont="1" applyFill="1" applyBorder="1" applyAlignment="1">
      <alignment horizontal="right" vertical="center" wrapText="1" indent="1"/>
    </xf>
    <xf numFmtId="4" fontId="7" fillId="24" borderId="73" xfId="0" applyNumberFormat="1" applyFont="1" applyFill="1" applyBorder="1" applyAlignment="1">
      <alignment horizontal="right" vertical="center" wrapText="1" indent="1"/>
    </xf>
    <xf numFmtId="4" fontId="7" fillId="24" borderId="51" xfId="0" applyNumberFormat="1" applyFont="1" applyFill="1" applyBorder="1" applyAlignment="1">
      <alignment horizontal="right" vertical="center" wrapText="1" indent="1"/>
    </xf>
    <xf numFmtId="4" fontId="133" fillId="0" borderId="0" xfId="0" applyNumberFormat="1" applyFont="1" applyFill="1" applyBorder="1"/>
    <xf numFmtId="0" fontId="8" fillId="46" borderId="0" xfId="0" applyFont="1" applyFill="1" applyAlignment="1">
      <alignment horizontal="left" vertical="center" wrapText="1" indent="1"/>
    </xf>
    <xf numFmtId="0" fontId="8" fillId="53" borderId="0" xfId="0" applyFont="1" applyFill="1" applyAlignment="1">
      <alignment horizontal="left" vertical="center" wrapText="1" indent="1"/>
    </xf>
    <xf numFmtId="4" fontId="8" fillId="35" borderId="29" xfId="44" applyNumberFormat="1" applyFont="1" applyFill="1" applyBorder="1" applyAlignment="1">
      <alignment horizontal="right" vertical="center" wrapText="1" indent="1"/>
    </xf>
    <xf numFmtId="4" fontId="8" fillId="35" borderId="37" xfId="44" applyNumberFormat="1" applyFont="1" applyFill="1" applyBorder="1" applyAlignment="1">
      <alignment horizontal="right" vertical="center" wrapText="1" indent="1"/>
    </xf>
    <xf numFmtId="4" fontId="2" fillId="24" borderId="45" xfId="0" applyNumberFormat="1" applyFont="1" applyFill="1" applyBorder="1" applyAlignment="1">
      <alignment horizontal="right" vertical="center" wrapText="1" indent="1"/>
    </xf>
    <xf numFmtId="4" fontId="8" fillId="35" borderId="13" xfId="44" applyNumberFormat="1" applyFont="1" applyFill="1" applyBorder="1" applyAlignment="1">
      <alignment horizontal="right" vertical="center" wrapText="1" indent="1"/>
    </xf>
    <xf numFmtId="4" fontId="8" fillId="35" borderId="20" xfId="44" applyNumberFormat="1" applyFont="1" applyFill="1" applyBorder="1" applyAlignment="1">
      <alignment horizontal="right" vertical="center" wrapText="1" indent="1"/>
    </xf>
    <xf numFmtId="4" fontId="8" fillId="35" borderId="35" xfId="44" applyNumberFormat="1" applyFont="1" applyFill="1" applyBorder="1" applyAlignment="1">
      <alignment horizontal="right" vertical="center" wrapText="1" indent="1"/>
    </xf>
    <xf numFmtId="4" fontId="2" fillId="24" borderId="37" xfId="0" applyNumberFormat="1" applyFont="1" applyFill="1" applyBorder="1" applyAlignment="1">
      <alignment horizontal="right" vertical="center" wrapText="1" indent="1"/>
    </xf>
    <xf numFmtId="4" fontId="2" fillId="24" borderId="20" xfId="0" applyNumberFormat="1" applyFont="1" applyFill="1" applyBorder="1" applyAlignment="1">
      <alignment horizontal="right" vertical="center" wrapText="1" indent="1"/>
    </xf>
    <xf numFmtId="4" fontId="2" fillId="24" borderId="50" xfId="0" applyNumberFormat="1" applyFont="1" applyFill="1" applyBorder="1" applyAlignment="1">
      <alignment horizontal="right" vertical="center" wrapText="1" indent="1"/>
    </xf>
    <xf numFmtId="4" fontId="2" fillId="24" borderId="55" xfId="0" applyNumberFormat="1" applyFont="1" applyFill="1" applyBorder="1" applyAlignment="1">
      <alignment horizontal="right" vertical="center" wrapText="1" indent="1"/>
    </xf>
    <xf numFmtId="4" fontId="2" fillId="24" borderId="65" xfId="0" applyNumberFormat="1" applyFont="1" applyFill="1" applyBorder="1" applyAlignment="1">
      <alignment horizontal="right" vertical="center" wrapText="1" indent="1"/>
    </xf>
    <xf numFmtId="4" fontId="2" fillId="24" borderId="43" xfId="0" applyNumberFormat="1" applyFont="1" applyFill="1" applyBorder="1" applyAlignment="1">
      <alignment horizontal="right" vertical="center" wrapText="1" indent="1"/>
    </xf>
    <xf numFmtId="4" fontId="8" fillId="35" borderId="19" xfId="44" applyNumberFormat="1" applyFont="1" applyFill="1" applyBorder="1" applyAlignment="1">
      <alignment horizontal="right" vertical="center" wrapText="1" indent="1"/>
    </xf>
    <xf numFmtId="4" fontId="2" fillId="24" borderId="44" xfId="0" applyNumberFormat="1" applyFont="1" applyFill="1" applyBorder="1" applyAlignment="1">
      <alignment horizontal="right" vertical="center" wrapText="1" indent="1"/>
    </xf>
    <xf numFmtId="4" fontId="2" fillId="24" borderId="31" xfId="0" applyNumberFormat="1" applyFont="1" applyFill="1" applyBorder="1" applyAlignment="1">
      <alignment horizontal="right" vertical="center" wrapText="1" indent="1"/>
    </xf>
    <xf numFmtId="4" fontId="2" fillId="24" borderId="53" xfId="0" applyNumberFormat="1" applyFont="1" applyFill="1" applyBorder="1" applyAlignment="1">
      <alignment horizontal="right" vertical="center" wrapText="1" indent="1"/>
    </xf>
    <xf numFmtId="4" fontId="2" fillId="24" borderId="64" xfId="0" applyNumberFormat="1" applyFont="1" applyFill="1" applyBorder="1" applyAlignment="1">
      <alignment horizontal="right" vertical="center" wrapText="1" indent="1"/>
    </xf>
    <xf numFmtId="4" fontId="3" fillId="35" borderId="19" xfId="0" applyNumberFormat="1" applyFont="1" applyFill="1" applyBorder="1" applyAlignment="1">
      <alignment horizontal="right" vertical="center" wrapText="1" indent="1"/>
    </xf>
    <xf numFmtId="4" fontId="3" fillId="35" borderId="26" xfId="0" applyNumberFormat="1" applyFont="1" applyFill="1" applyBorder="1" applyAlignment="1">
      <alignment horizontal="right" vertical="center" wrapText="1" indent="1"/>
    </xf>
    <xf numFmtId="4" fontId="7" fillId="0" borderId="17" xfId="0" applyNumberFormat="1" applyFont="1" applyFill="1" applyBorder="1" applyAlignment="1">
      <alignment horizontal="right" vertical="center" wrapText="1" indent="1"/>
    </xf>
    <xf numFmtId="164" fontId="134" fillId="37" borderId="0" xfId="27" applyFont="1" applyFill="1" applyBorder="1"/>
    <xf numFmtId="4" fontId="69" fillId="0" borderId="0" xfId="90" applyNumberFormat="1" applyFont="1"/>
    <xf numFmtId="4" fontId="84" fillId="0" borderId="0" xfId="90" applyNumberFormat="1" applyFont="1" applyFill="1"/>
    <xf numFmtId="4" fontId="80" fillId="0" borderId="0" xfId="41" applyNumberFormat="1" applyAlignment="1">
      <alignment horizontal="center" vertical="center"/>
    </xf>
    <xf numFmtId="4" fontId="3" fillId="0" borderId="0" xfId="0" applyNumberFormat="1" applyFont="1" applyAlignment="1">
      <alignment vertical="center"/>
    </xf>
    <xf numFmtId="4" fontId="84" fillId="37" borderId="0" xfId="0" applyNumberFormat="1" applyFont="1" applyFill="1" applyBorder="1"/>
    <xf numFmtId="4" fontId="111" fillId="0" borderId="0" xfId="90" applyNumberFormat="1" applyFont="1" applyFill="1"/>
    <xf numFmtId="4" fontId="7" fillId="24" borderId="13" xfId="43" applyNumberFormat="1" applyFont="1" applyFill="1" applyBorder="1" applyAlignment="1">
      <alignment horizontal="right" vertical="center" wrapText="1" indent="1"/>
    </xf>
    <xf numFmtId="4" fontId="7" fillId="24" borderId="14" xfId="43" applyNumberFormat="1" applyFont="1" applyFill="1" applyBorder="1" applyAlignment="1">
      <alignment horizontal="right" vertical="center" wrapText="1" indent="1"/>
    </xf>
    <xf numFmtId="4" fontId="3" fillId="35" borderId="13" xfId="43" applyNumberFormat="1" applyFont="1" applyFill="1" applyBorder="1" applyAlignment="1">
      <alignment horizontal="right" vertical="center" wrapText="1" indent="1"/>
    </xf>
    <xf numFmtId="4" fontId="3" fillId="35" borderId="13" xfId="43" applyNumberFormat="1" applyFont="1" applyFill="1" applyBorder="1" applyAlignment="1">
      <alignment horizontal="center" vertical="center" wrapText="1"/>
    </xf>
    <xf numFmtId="4" fontId="7" fillId="51" borderId="13" xfId="43" applyNumberFormat="1" applyFont="1" applyFill="1" applyBorder="1" applyAlignment="1">
      <alignment horizontal="right" vertical="center" wrapText="1" indent="1"/>
    </xf>
    <xf numFmtId="4" fontId="7" fillId="51" borderId="14" xfId="43" applyNumberFormat="1" applyFont="1" applyFill="1" applyBorder="1" applyAlignment="1">
      <alignment horizontal="center" vertical="center" wrapText="1"/>
    </xf>
    <xf numFmtId="4" fontId="7" fillId="51" borderId="13" xfId="43" applyNumberFormat="1" applyFont="1" applyFill="1" applyBorder="1" applyAlignment="1">
      <alignment horizontal="center" vertical="center" wrapText="1"/>
    </xf>
    <xf numFmtId="4" fontId="7" fillId="51" borderId="14" xfId="43" applyNumberFormat="1" applyFont="1" applyFill="1" applyBorder="1" applyAlignment="1">
      <alignment horizontal="right" vertical="center" wrapText="1" indent="1"/>
    </xf>
    <xf numFmtId="4" fontId="3" fillId="35" borderId="19" xfId="43" applyNumberFormat="1" applyFont="1" applyFill="1" applyBorder="1" applyAlignment="1">
      <alignment horizontal="right" vertical="center" wrapText="1" indent="1"/>
    </xf>
    <xf numFmtId="4" fontId="3" fillId="35" borderId="19" xfId="43" applyNumberFormat="1" applyFont="1" applyFill="1" applyBorder="1" applyAlignment="1">
      <alignment horizontal="center" vertical="center" wrapText="1"/>
    </xf>
    <xf numFmtId="4" fontId="3" fillId="35" borderId="26" xfId="43" applyNumberFormat="1" applyFont="1" applyFill="1" applyBorder="1" applyAlignment="1">
      <alignment horizontal="right" vertical="center" wrapText="1" indent="1"/>
    </xf>
    <xf numFmtId="4" fontId="2" fillId="24" borderId="17" xfId="43" applyNumberFormat="1" applyFont="1" applyFill="1" applyBorder="1" applyAlignment="1">
      <alignment horizontal="right" vertical="center" wrapText="1" indent="1"/>
    </xf>
    <xf numFmtId="4" fontId="3" fillId="0" borderId="0" xfId="0" applyNumberFormat="1" applyFont="1" applyBorder="1" applyAlignment="1">
      <alignment vertical="center" wrapText="1"/>
    </xf>
    <xf numFmtId="0" fontId="3" fillId="0" borderId="0" xfId="0" applyFont="1" applyAlignment="1">
      <alignment horizontal="right"/>
    </xf>
    <xf numFmtId="0" fontId="7" fillId="0" borderId="0" xfId="0" applyFont="1"/>
    <xf numFmtId="0" fontId="7" fillId="0" borderId="13" xfId="0" applyFont="1" applyBorder="1" applyAlignment="1">
      <alignment horizontal="center"/>
    </xf>
    <xf numFmtId="0" fontId="3" fillId="0" borderId="13" xfId="0" applyFont="1" applyBorder="1"/>
    <xf numFmtId="0" fontId="3" fillId="0" borderId="13" xfId="0" applyFont="1" applyBorder="1" applyAlignment="1">
      <alignment horizontal="left" indent="1"/>
    </xf>
    <xf numFmtId="0" fontId="3" fillId="0" borderId="13" xfId="0" applyFont="1" applyBorder="1" applyAlignment="1">
      <alignment horizontal="right"/>
    </xf>
    <xf numFmtId="0" fontId="7" fillId="0" borderId="13" xfId="0" applyFont="1" applyBorder="1"/>
    <xf numFmtId="3" fontId="7" fillId="0" borderId="13" xfId="0" applyNumberFormat="1" applyFont="1" applyBorder="1"/>
    <xf numFmtId="4" fontId="3" fillId="0" borderId="13" xfId="0" applyNumberFormat="1" applyFont="1" applyBorder="1"/>
    <xf numFmtId="0" fontId="3" fillId="0" borderId="13" xfId="0" applyFont="1" applyBorder="1" applyAlignment="1">
      <alignment horizontal="center"/>
    </xf>
    <xf numFmtId="4" fontId="7" fillId="0" borderId="0" xfId="0" applyNumberFormat="1" applyFont="1"/>
    <xf numFmtId="4" fontId="7" fillId="0" borderId="13" xfId="0" applyNumberFormat="1" applyFont="1" applyBorder="1"/>
    <xf numFmtId="0" fontId="3" fillId="0" borderId="21" xfId="0" applyFont="1" applyBorder="1" applyAlignment="1">
      <alignment horizontal="center" vertical="center"/>
    </xf>
    <xf numFmtId="0" fontId="3" fillId="0" borderId="19" xfId="0" applyFont="1" applyBorder="1" applyAlignment="1">
      <alignment horizontal="left" vertical="top" wrapText="1" indent="1"/>
    </xf>
    <xf numFmtId="0" fontId="3" fillId="0" borderId="0" xfId="0" applyFont="1" applyAlignment="1">
      <alignment horizontal="right" indent="1"/>
    </xf>
    <xf numFmtId="3" fontId="3" fillId="0" borderId="0" xfId="0" applyNumberFormat="1" applyFont="1" applyAlignment="1">
      <alignment horizontal="right" indent="1"/>
    </xf>
    <xf numFmtId="4" fontId="7" fillId="24" borderId="26" xfId="0" applyNumberFormat="1" applyFont="1" applyFill="1" applyBorder="1" applyAlignment="1">
      <alignment horizontal="right" vertical="center" wrapText="1" indent="1"/>
    </xf>
    <xf numFmtId="0" fontId="3" fillId="46" borderId="13" xfId="0" applyFont="1" applyFill="1" applyBorder="1" applyAlignment="1">
      <alignment horizontal="center"/>
    </xf>
    <xf numFmtId="4" fontId="3" fillId="46" borderId="13" xfId="0" applyNumberFormat="1" applyFont="1" applyFill="1" applyBorder="1"/>
    <xf numFmtId="0" fontId="3" fillId="46" borderId="13" xfId="0" applyFont="1" applyFill="1" applyBorder="1"/>
    <xf numFmtId="0" fontId="7" fillId="46" borderId="13" xfId="0" applyFont="1" applyFill="1" applyBorder="1"/>
    <xf numFmtId="4" fontId="7" fillId="46" borderId="13" xfId="0" applyNumberFormat="1" applyFont="1" applyFill="1" applyBorder="1"/>
    <xf numFmtId="0" fontId="3" fillId="46" borderId="0" xfId="0" applyFont="1" applyFill="1" applyAlignment="1">
      <alignment horizontal="right" indent="1"/>
    </xf>
    <xf numFmtId="4" fontId="111" fillId="0" borderId="0" xfId="90" applyNumberFormat="1" applyFont="1"/>
    <xf numFmtId="0" fontId="3" fillId="42" borderId="0" xfId="0" applyFont="1" applyFill="1" applyBorder="1"/>
    <xf numFmtId="0" fontId="3" fillId="37" borderId="0" xfId="0" applyFont="1" applyFill="1" applyBorder="1"/>
    <xf numFmtId="166" fontId="25" fillId="0" borderId="0" xfId="0" applyNumberFormat="1" applyFont="1" applyFill="1" applyBorder="1" applyAlignment="1">
      <alignment vertical="center"/>
    </xf>
    <xf numFmtId="166" fontId="135" fillId="0" borderId="0" xfId="0" applyNumberFormat="1" applyFont="1" applyFill="1" applyBorder="1" applyAlignment="1">
      <alignment vertical="center"/>
    </xf>
    <xf numFmtId="4" fontId="112" fillId="0" borderId="0" xfId="90" applyNumberFormat="1" applyFont="1"/>
    <xf numFmtId="4" fontId="30" fillId="0" borderId="0" xfId="0" applyNumberFormat="1" applyFont="1" applyBorder="1" applyAlignment="1">
      <alignment horizontal="left" vertical="center"/>
    </xf>
    <xf numFmtId="164" fontId="3" fillId="0" borderId="0" xfId="27" applyFont="1" applyAlignment="1">
      <alignment vertical="center" wrapText="1"/>
    </xf>
    <xf numFmtId="3" fontId="3" fillId="35" borderId="26" xfId="0" applyNumberFormat="1" applyFont="1" applyFill="1" applyBorder="1" applyAlignment="1">
      <alignment horizontal="right" vertical="center" wrapText="1" indent="1"/>
    </xf>
    <xf numFmtId="3" fontId="3" fillId="35" borderId="1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4" fontId="3" fillId="37" borderId="0" xfId="0" applyNumberFormat="1" applyFont="1" applyFill="1" applyBorder="1"/>
    <xf numFmtId="4" fontId="8" fillId="0" borderId="0" xfId="90" applyNumberFormat="1" applyFont="1"/>
    <xf numFmtId="3" fontId="30" fillId="0" borderId="0" xfId="0" applyNumberFormat="1" applyFont="1" applyBorder="1" applyAlignment="1">
      <alignment horizontal="left" vertical="center"/>
    </xf>
    <xf numFmtId="4" fontId="82" fillId="0" borderId="0" xfId="0" applyNumberFormat="1" applyFont="1" applyBorder="1" applyAlignment="1">
      <alignment horizontal="left" vertical="center"/>
    </xf>
    <xf numFmtId="4" fontId="8" fillId="0" borderId="0" xfId="0" applyNumberFormat="1" applyFont="1" applyBorder="1" applyAlignment="1">
      <alignment horizontal="left"/>
    </xf>
    <xf numFmtId="4" fontId="69" fillId="0" borderId="0" xfId="90" applyNumberFormat="1" applyFont="1" applyAlignment="1">
      <alignment vertical="center"/>
    </xf>
    <xf numFmtId="0" fontId="3" fillId="42" borderId="0" xfId="0" applyFont="1" applyFill="1"/>
    <xf numFmtId="0" fontId="8" fillId="37" borderId="0" xfId="0" applyFont="1" applyFill="1" applyAlignment="1">
      <alignment horizontal="left" vertical="center" wrapText="1" indent="1"/>
    </xf>
    <xf numFmtId="164" fontId="3" fillId="35" borderId="13" xfId="27" applyFont="1" applyFill="1" applyBorder="1" applyAlignment="1">
      <alignment horizontal="right" vertical="center" wrapText="1" indent="1"/>
    </xf>
    <xf numFmtId="164" fontId="3" fillId="35" borderId="13" xfId="27" applyFont="1" applyFill="1" applyBorder="1" applyAlignment="1">
      <alignment horizontal="right" vertical="center" wrapText="1"/>
    </xf>
    <xf numFmtId="164" fontId="8" fillId="35" borderId="13" xfId="27" applyFont="1" applyFill="1" applyBorder="1" applyAlignment="1">
      <alignment horizontal="right" vertical="center" wrapText="1" indent="1"/>
    </xf>
    <xf numFmtId="164" fontId="7" fillId="24" borderId="13" xfId="27" applyFont="1" applyFill="1" applyBorder="1" applyAlignment="1">
      <alignment horizontal="right" vertical="center" wrapText="1" indent="1"/>
    </xf>
    <xf numFmtId="164" fontId="7" fillId="24" borderId="17" xfId="27" applyFont="1" applyFill="1" applyBorder="1" applyAlignment="1">
      <alignment horizontal="right" vertical="center" wrapText="1" indent="1"/>
    </xf>
    <xf numFmtId="4" fontId="87" fillId="0" borderId="23" xfId="0" applyNumberFormat="1" applyFont="1" applyBorder="1" applyAlignment="1">
      <alignment vertical="center" wrapText="1"/>
    </xf>
    <xf numFmtId="4" fontId="87" fillId="0" borderId="25" xfId="0" applyNumberFormat="1" applyFont="1" applyBorder="1" applyAlignment="1">
      <alignment vertical="center" wrapText="1"/>
    </xf>
    <xf numFmtId="4" fontId="87" fillId="0" borderId="24" xfId="0" applyNumberFormat="1" applyFont="1" applyBorder="1" applyAlignment="1">
      <alignment vertical="center" wrapText="1"/>
    </xf>
    <xf numFmtId="4" fontId="87" fillId="0" borderId="15" xfId="0" applyNumberFormat="1" applyFont="1" applyBorder="1" applyAlignment="1">
      <alignment vertical="center" wrapText="1"/>
    </xf>
    <xf numFmtId="4" fontId="87" fillId="0" borderId="13" xfId="0" applyNumberFormat="1" applyFont="1" applyBorder="1" applyAlignment="1">
      <alignment vertical="center" wrapText="1"/>
    </xf>
    <xf numFmtId="4" fontId="87" fillId="0" borderId="14" xfId="0" applyNumberFormat="1" applyFont="1" applyBorder="1" applyAlignment="1">
      <alignment vertical="center" wrapText="1"/>
    </xf>
    <xf numFmtId="164" fontId="136" fillId="0" borderId="13" xfId="27" applyFont="1" applyFill="1" applyBorder="1" applyAlignment="1"/>
    <xf numFmtId="164" fontId="136" fillId="37" borderId="13" xfId="27" applyFont="1" applyFill="1" applyBorder="1" applyAlignment="1"/>
    <xf numFmtId="3" fontId="106" fillId="0" borderId="13" xfId="0" applyNumberFormat="1" applyFont="1" applyFill="1" applyBorder="1" applyAlignment="1">
      <alignment horizontal="right" wrapText="1"/>
    </xf>
    <xf numFmtId="169" fontId="0" fillId="0" borderId="0" xfId="0" applyNumberFormat="1" applyBorder="1"/>
    <xf numFmtId="4" fontId="0" fillId="0" borderId="0" xfId="0" applyNumberFormat="1" applyBorder="1"/>
    <xf numFmtId="0" fontId="0" fillId="0" borderId="0" xfId="0" applyFill="1" applyBorder="1"/>
    <xf numFmtId="0" fontId="0" fillId="0" borderId="0" xfId="0" applyBorder="1" applyAlignment="1">
      <alignment horizontal="right"/>
    </xf>
    <xf numFmtId="164" fontId="0" fillId="0" borderId="0" xfId="0" applyNumberFormat="1" applyBorder="1" applyAlignment="1">
      <alignment horizontal="center"/>
    </xf>
    <xf numFmtId="169" fontId="0" fillId="0" borderId="0" xfId="0" applyNumberFormat="1" applyBorder="1" applyAlignment="1">
      <alignment horizontal="center"/>
    </xf>
    <xf numFmtId="4" fontId="0" fillId="0" borderId="0" xfId="0" applyNumberFormat="1" applyBorder="1" applyAlignment="1">
      <alignment horizontal="right"/>
    </xf>
    <xf numFmtId="4" fontId="0" fillId="0" borderId="0" xfId="0" applyNumberFormat="1" applyBorder="1" applyAlignment="1">
      <alignment horizontal="center"/>
    </xf>
    <xf numFmtId="0" fontId="1" fillId="0" borderId="0" xfId="0" applyFont="1" applyBorder="1" applyAlignment="1">
      <alignment wrapText="1"/>
    </xf>
    <xf numFmtId="0" fontId="1" fillId="0" borderId="0" xfId="0" applyFont="1" applyBorder="1"/>
    <xf numFmtId="0" fontId="3" fillId="0" borderId="13" xfId="40" applyFont="1" applyBorder="1" applyAlignment="1">
      <alignment horizontal="left" vertical="top" wrapText="1" indent="1"/>
    </xf>
    <xf numFmtId="4" fontId="8" fillId="35" borderId="13" xfId="40" applyNumberFormat="1" applyFont="1" applyFill="1" applyBorder="1" applyAlignment="1">
      <alignment horizontal="right" vertical="center" wrapText="1" indent="1"/>
    </xf>
    <xf numFmtId="4" fontId="30" fillId="37" borderId="0" xfId="0" applyNumberFormat="1" applyFont="1" applyFill="1" applyBorder="1" applyAlignment="1">
      <alignment horizontal="left"/>
    </xf>
    <xf numFmtId="0" fontId="30" fillId="37" borderId="0" xfId="0" applyFont="1" applyFill="1" applyBorder="1" applyAlignment="1">
      <alignment horizontal="left"/>
    </xf>
    <xf numFmtId="4" fontId="8" fillId="0" borderId="0" xfId="0" applyNumberFormat="1" applyFont="1" applyAlignment="1">
      <alignment vertical="center" wrapText="1"/>
    </xf>
    <xf numFmtId="0" fontId="8" fillId="0" borderId="52" xfId="0" applyFont="1" applyBorder="1" applyAlignment="1">
      <alignment wrapText="1"/>
    </xf>
    <xf numFmtId="0" fontId="8" fillId="0" borderId="27" xfId="0" applyFont="1" applyBorder="1" applyAlignment="1">
      <alignment wrapText="1"/>
    </xf>
    <xf numFmtId="0" fontId="8" fillId="0" borderId="0" xfId="0" applyFont="1" applyBorder="1" applyAlignment="1">
      <alignment horizontal="left" wrapText="1"/>
    </xf>
    <xf numFmtId="0" fontId="8" fillId="0" borderId="49" xfId="0" applyFont="1" applyBorder="1" applyAlignment="1">
      <alignment horizontal="left" wrapText="1"/>
    </xf>
    <xf numFmtId="0" fontId="8" fillId="0" borderId="52" xfId="0" applyFont="1" applyBorder="1" applyAlignment="1">
      <alignment horizontal="left" wrapText="1"/>
    </xf>
    <xf numFmtId="0" fontId="8" fillId="0" borderId="27" xfId="0" applyFont="1" applyBorder="1" applyAlignment="1">
      <alignment horizontal="left" wrapText="1"/>
    </xf>
    <xf numFmtId="0" fontId="8" fillId="0" borderId="23" xfId="35" applyFont="1" applyBorder="1" applyAlignment="1" applyProtection="1">
      <alignment horizontal="left" vertical="center" indent="1"/>
    </xf>
    <xf numFmtId="0" fontId="8" fillId="0" borderId="60" xfId="35" applyFont="1" applyBorder="1" applyAlignment="1" applyProtection="1">
      <alignment horizontal="left" vertical="center" indent="1"/>
    </xf>
    <xf numFmtId="0" fontId="12" fillId="46" borderId="66" xfId="0" applyFont="1" applyFill="1" applyBorder="1" applyAlignment="1">
      <alignment horizontal="center" vertical="center" wrapText="1"/>
    </xf>
    <xf numFmtId="0" fontId="74" fillId="46" borderId="67" xfId="0" applyFont="1" applyFill="1" applyBorder="1" applyAlignment="1">
      <alignment horizontal="center" vertical="center" wrapText="1"/>
    </xf>
    <xf numFmtId="0" fontId="74" fillId="46" borderId="68"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4" fillId="0" borderId="30" xfId="0" applyFont="1" applyBorder="1" applyAlignment="1">
      <alignment horizontal="center" vertical="center" wrapText="1"/>
    </xf>
    <xf numFmtId="0" fontId="70" fillId="0" borderId="31" xfId="0" applyFont="1" applyBorder="1"/>
    <xf numFmtId="0" fontId="70" fillId="0" borderId="36" xfId="0" applyFont="1" applyBorder="1"/>
    <xf numFmtId="0" fontId="7" fillId="0" borderId="75"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54" xfId="0" applyFont="1" applyBorder="1" applyAlignment="1">
      <alignment horizontal="lef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6" xfId="0" applyFont="1" applyBorder="1" applyAlignment="1">
      <alignment horizontal="center" vertical="center" wrapText="1"/>
    </xf>
    <xf numFmtId="0" fontId="7" fillId="0" borderId="22" xfId="0" applyFont="1" applyBorder="1" applyAlignment="1">
      <alignment horizontal="left" vertical="center" wrapText="1" indent="1"/>
    </xf>
    <xf numFmtId="0" fontId="7" fillId="0" borderId="29" xfId="0" applyFont="1" applyBorder="1" applyAlignment="1">
      <alignment horizontal="left" vertical="center" wrapText="1" indent="1"/>
    </xf>
    <xf numFmtId="0" fontId="7" fillId="0" borderId="34" xfId="0" applyFont="1" applyBorder="1" applyAlignment="1">
      <alignment horizontal="left" vertical="center" wrapText="1" indent="1"/>
    </xf>
    <xf numFmtId="0" fontId="3" fillId="0" borderId="46" xfId="0" applyFont="1" applyBorder="1" applyAlignment="1">
      <alignment horizontal="center"/>
    </xf>
    <xf numFmtId="49" fontId="3" fillId="0" borderId="35" xfId="0" applyNumberFormat="1" applyFont="1" applyBorder="1" applyAlignment="1">
      <alignment horizontal="left" wrapText="1"/>
    </xf>
    <xf numFmtId="49" fontId="3" fillId="0" borderId="4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50" xfId="0" applyNumberFormat="1" applyFont="1" applyBorder="1" applyAlignment="1">
      <alignment horizontal="left" wrapText="1"/>
    </xf>
    <xf numFmtId="49" fontId="3" fillId="0" borderId="32"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6" xfId="0" applyFont="1" applyBorder="1" applyAlignment="1">
      <alignment horizontal="center" vertic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84" fillId="0" borderId="0" xfId="90" applyFont="1" applyFill="1" applyAlignment="1">
      <alignment horizontal="center" wrapText="1"/>
    </xf>
    <xf numFmtId="0" fontId="12" fillId="0" borderId="69" xfId="90" applyFont="1" applyBorder="1" applyAlignment="1">
      <alignment horizontal="center" vertical="center"/>
    </xf>
    <xf numFmtId="0" fontId="12" fillId="0" borderId="70" xfId="90" applyFont="1" applyBorder="1" applyAlignment="1">
      <alignment horizontal="center" vertical="center"/>
    </xf>
    <xf numFmtId="0" fontId="12" fillId="0" borderId="71" xfId="90" applyFont="1" applyBorder="1" applyAlignment="1">
      <alignment horizontal="center" vertical="center"/>
    </xf>
    <xf numFmtId="0" fontId="7" fillId="0" borderId="61" xfId="90" applyFont="1" applyBorder="1" applyAlignment="1">
      <alignment horizontal="left" vertical="center" wrapText="1" indent="1"/>
    </xf>
    <xf numFmtId="0" fontId="7" fillId="0" borderId="72" xfId="90" applyFont="1" applyBorder="1" applyAlignment="1">
      <alignment horizontal="left" vertical="center" wrapText="1" indent="1"/>
    </xf>
    <xf numFmtId="0" fontId="7" fillId="0" borderId="41" xfId="90" applyFont="1" applyBorder="1" applyAlignment="1">
      <alignment horizontal="left" vertical="center" wrapText="1" indent="1"/>
    </xf>
    <xf numFmtId="0" fontId="2" fillId="0" borderId="15" xfId="90" applyFont="1" applyBorder="1" applyAlignment="1">
      <alignment horizontal="center" vertical="center" wrapText="1"/>
    </xf>
    <xf numFmtId="49" fontId="2" fillId="0" borderId="19" xfId="90" applyNumberFormat="1" applyFont="1" applyBorder="1" applyAlignment="1">
      <alignment horizontal="center" vertical="center" wrapText="1"/>
    </xf>
    <xf numFmtId="49" fontId="2" fillId="0" borderId="29" xfId="90" applyNumberFormat="1" applyFont="1" applyBorder="1" applyAlignment="1">
      <alignment horizontal="center" vertical="center" wrapText="1"/>
    </xf>
    <xf numFmtId="0" fontId="4" fillId="0" borderId="13" xfId="90" applyFont="1" applyBorder="1" applyAlignment="1">
      <alignment horizontal="center" vertical="center"/>
    </xf>
    <xf numFmtId="0" fontId="4" fillId="0" borderId="20" xfId="90" applyFont="1" applyBorder="1" applyAlignment="1">
      <alignment horizontal="center" vertical="center"/>
    </xf>
    <xf numFmtId="0" fontId="4" fillId="0" borderId="38" xfId="90" applyFont="1" applyBorder="1" applyAlignment="1">
      <alignment horizontal="center" vertical="center"/>
    </xf>
    <xf numFmtId="0" fontId="87" fillId="0" borderId="23"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7" fillId="0" borderId="61" xfId="0" applyFont="1" applyBorder="1" applyAlignment="1">
      <alignment horizontal="left" vertical="center" wrapText="1" indent="1"/>
    </xf>
    <xf numFmtId="0" fontId="7" fillId="0" borderId="72" xfId="0" applyFont="1" applyBorder="1" applyAlignment="1">
      <alignment horizontal="left" vertical="center" wrapText="1" indent="1"/>
    </xf>
    <xf numFmtId="0" fontId="7" fillId="0" borderId="41" xfId="0" applyFont="1" applyBorder="1" applyAlignment="1">
      <alignment horizontal="left" vertical="center" wrapText="1" indent="1"/>
    </xf>
    <xf numFmtId="0" fontId="2" fillId="0" borderId="37" xfId="0" applyFont="1" applyBorder="1" applyAlignment="1">
      <alignment horizontal="center" vertical="center" wrapText="1"/>
    </xf>
    <xf numFmtId="0" fontId="2" fillId="0" borderId="20" xfId="0" applyFont="1" applyBorder="1" applyAlignment="1">
      <alignment horizontal="center" vertical="center" wrapText="1"/>
    </xf>
    <xf numFmtId="49" fontId="3" fillId="0" borderId="20" xfId="0" applyNumberFormat="1" applyFont="1" applyBorder="1" applyAlignment="1">
      <alignment horizontal="left"/>
    </xf>
    <xf numFmtId="49" fontId="3" fillId="0" borderId="52" xfId="0" applyNumberFormat="1" applyFont="1" applyBorder="1" applyAlignment="1">
      <alignment horizontal="left"/>
    </xf>
    <xf numFmtId="0" fontId="2" fillId="0" borderId="29" xfId="0" applyFont="1" applyBorder="1" applyAlignment="1">
      <alignment horizontal="center" vertical="center" wrapText="1"/>
    </xf>
    <xf numFmtId="0" fontId="2" fillId="36" borderId="29"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75" xfId="0" applyFont="1" applyBorder="1" applyAlignment="1">
      <alignment horizontal="center" vertical="center" wrapText="1"/>
    </xf>
    <xf numFmtId="0" fontId="120" fillId="0" borderId="0" xfId="0" applyFont="1" applyAlignment="1">
      <alignment horizontal="left" vertical="center" wrapText="1"/>
    </xf>
    <xf numFmtId="0" fontId="2" fillId="0" borderId="13" xfId="0" applyFont="1" applyBorder="1" applyAlignment="1">
      <alignment horizontal="center" vertical="center" wrapText="1"/>
    </xf>
    <xf numFmtId="49" fontId="8" fillId="0" borderId="20" xfId="0" applyNumberFormat="1" applyFont="1" applyBorder="1" applyAlignment="1">
      <alignment horizontal="left"/>
    </xf>
    <xf numFmtId="49" fontId="8" fillId="0" borderId="52" xfId="0" applyNumberFormat="1" applyFont="1" applyBorder="1" applyAlignment="1">
      <alignment horizontal="left"/>
    </xf>
    <xf numFmtId="49" fontId="8" fillId="0" borderId="27" xfId="0" applyNumberFormat="1" applyFont="1" applyBorder="1" applyAlignment="1">
      <alignment horizontal="left"/>
    </xf>
    <xf numFmtId="49" fontId="2" fillId="0" borderId="13" xfId="0" applyNumberFormat="1" applyFont="1" applyBorder="1" applyAlignment="1">
      <alignment horizontal="center" vertical="center" wrapText="1"/>
    </xf>
    <xf numFmtId="0" fontId="2" fillId="0" borderId="22"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49" fontId="86" fillId="0" borderId="29" xfId="0" applyNumberFormat="1" applyFont="1" applyBorder="1" applyAlignment="1">
      <alignment horizontal="center" vertical="center" wrapText="1"/>
    </xf>
    <xf numFmtId="49" fontId="86" fillId="0" borderId="13" xfId="0" applyNumberFormat="1" applyFont="1" applyBorder="1" applyAlignment="1">
      <alignment horizontal="center" vertical="center" wrapText="1"/>
    </xf>
    <xf numFmtId="0" fontId="81" fillId="0" borderId="12" xfId="40" applyFont="1" applyBorder="1" applyAlignment="1">
      <alignment horizontal="center" vertical="center" wrapText="1"/>
    </xf>
    <xf numFmtId="0" fontId="81" fillId="0" borderId="75" xfId="40" applyFont="1" applyBorder="1" applyAlignment="1">
      <alignment horizontal="center" vertical="center" wrapText="1"/>
    </xf>
    <xf numFmtId="49" fontId="3" fillId="0" borderId="27" xfId="0" applyNumberFormat="1" applyFont="1" applyBorder="1" applyAlignment="1">
      <alignment horizontal="left"/>
    </xf>
    <xf numFmtId="0" fontId="117" fillId="48" borderId="57" xfId="40" applyFont="1" applyFill="1" applyBorder="1" applyAlignment="1">
      <alignment horizontal="center" vertical="center" wrapText="1"/>
    </xf>
    <xf numFmtId="0" fontId="117" fillId="48" borderId="45" xfId="40" applyFont="1" applyFill="1" applyBorder="1" applyAlignment="1">
      <alignment horizontal="center" vertical="center" wrapText="1"/>
    </xf>
    <xf numFmtId="0" fontId="7" fillId="0" borderId="63" xfId="41" applyFont="1" applyBorder="1" applyAlignment="1">
      <alignment horizontal="center" vertical="center"/>
    </xf>
    <xf numFmtId="0" fontId="7" fillId="0" borderId="58" xfId="41" applyFont="1" applyBorder="1" applyAlignment="1">
      <alignment horizontal="center" vertical="center"/>
    </xf>
    <xf numFmtId="0" fontId="7" fillId="0" borderId="59" xfId="41" applyFont="1" applyBorder="1" applyAlignment="1">
      <alignment horizontal="center" vertical="center"/>
    </xf>
    <xf numFmtId="0" fontId="81" fillId="0" borderId="66" xfId="41" applyFont="1" applyBorder="1" applyAlignment="1">
      <alignment horizontal="left" vertical="center" wrapText="1" indent="1"/>
    </xf>
    <xf numFmtId="0" fontId="81" fillId="0" borderId="67" xfId="41" applyFont="1" applyBorder="1" applyAlignment="1">
      <alignment horizontal="left" vertical="center" wrapText="1" indent="1"/>
    </xf>
    <xf numFmtId="0" fontId="81" fillId="0" borderId="68" xfId="41" applyFont="1" applyBorder="1" applyAlignment="1">
      <alignment horizontal="left" vertical="center" wrapText="1" indent="1"/>
    </xf>
    <xf numFmtId="0" fontId="105" fillId="0" borderId="0" xfId="41" applyFont="1" applyBorder="1" applyAlignment="1">
      <alignment horizontal="left" wrapText="1"/>
    </xf>
    <xf numFmtId="0" fontId="25" fillId="0" borderId="35" xfId="0" applyFont="1" applyBorder="1" applyAlignment="1">
      <alignment horizontal="left" vertical="center"/>
    </xf>
    <xf numFmtId="0" fontId="25" fillId="0" borderId="46" xfId="0" applyFont="1" applyBorder="1" applyAlignment="1">
      <alignment horizontal="left" vertical="center"/>
    </xf>
    <xf numFmtId="0" fontId="25" fillId="0" borderId="47" xfId="0" applyFont="1" applyBorder="1" applyAlignment="1">
      <alignment horizontal="left" vertical="center"/>
    </xf>
    <xf numFmtId="0" fontId="25" fillId="0" borderId="37" xfId="0" applyFont="1" applyBorder="1" applyAlignment="1">
      <alignment horizontal="left" vertical="center"/>
    </xf>
    <xf numFmtId="0" fontId="25" fillId="0" borderId="50" xfId="0" applyFont="1" applyBorder="1" applyAlignment="1">
      <alignment horizontal="left" vertical="center"/>
    </xf>
    <xf numFmtId="0" fontId="25" fillId="0" borderId="32" xfId="0" applyFont="1" applyBorder="1" applyAlignment="1">
      <alignment horizontal="left" vertical="center"/>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0" borderId="40" xfId="0" applyFont="1" applyBorder="1" applyAlignment="1">
      <alignment horizontal="left" vertical="center" wrapText="1" indent="1"/>
    </xf>
    <xf numFmtId="0" fontId="7" fillId="0" borderId="72"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50" xfId="0" applyBorder="1" applyAlignment="1">
      <alignment horizontal="center" wrapText="1"/>
    </xf>
    <xf numFmtId="0" fontId="25" fillId="0" borderId="37" xfId="0" applyFont="1" applyBorder="1" applyAlignment="1">
      <alignment horizontal="left" vertical="center" wrapText="1"/>
    </xf>
    <xf numFmtId="0" fontId="25" fillId="0" borderId="50" xfId="0" applyFont="1" applyBorder="1" applyAlignment="1">
      <alignment horizontal="left" vertical="center" wrapText="1"/>
    </xf>
    <xf numFmtId="0" fontId="25" fillId="0" borderId="3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62"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38" xfId="0" applyFont="1" applyBorder="1" applyAlignment="1">
      <alignment horizontal="left" vertical="center" wrapText="1" indent="1"/>
    </xf>
    <xf numFmtId="0" fontId="25" fillId="0" borderId="37" xfId="40" applyFont="1" applyBorder="1" applyAlignment="1">
      <alignment horizontal="left" vertical="center"/>
    </xf>
    <xf numFmtId="0" fontId="25" fillId="0" borderId="50" xfId="40" applyFont="1" applyBorder="1" applyAlignment="1">
      <alignment horizontal="left" vertical="center"/>
    </xf>
    <xf numFmtId="0" fontId="25" fillId="0" borderId="32" xfId="40" applyFont="1" applyBorder="1" applyAlignment="1">
      <alignment horizontal="left" vertical="center"/>
    </xf>
    <xf numFmtId="0" fontId="4" fillId="0" borderId="69" xfId="40" applyFont="1" applyBorder="1" applyAlignment="1">
      <alignment horizontal="center" vertical="center" wrapText="1"/>
    </xf>
    <xf numFmtId="0" fontId="4" fillId="0" borderId="70" xfId="40" applyFont="1" applyBorder="1" applyAlignment="1">
      <alignment horizontal="center" vertical="center"/>
    </xf>
    <xf numFmtId="0" fontId="4" fillId="0" borderId="71" xfId="40" applyFont="1" applyBorder="1" applyAlignment="1">
      <alignment horizontal="center" vertical="center"/>
    </xf>
    <xf numFmtId="0" fontId="7" fillId="0" borderId="23" xfId="40" applyFont="1" applyBorder="1" applyAlignment="1">
      <alignment horizontal="left" vertical="center" wrapText="1" indent="1"/>
    </xf>
    <xf numFmtId="0" fontId="7" fillId="0" borderId="25" xfId="40" applyFont="1" applyBorder="1" applyAlignment="1">
      <alignment horizontal="left" vertical="center" wrapText="1" indent="1"/>
    </xf>
    <xf numFmtId="0" fontId="7" fillId="0" borderId="24" xfId="40" applyFont="1" applyBorder="1" applyAlignment="1">
      <alignment horizontal="left" vertical="center" wrapText="1" indent="1"/>
    </xf>
    <xf numFmtId="0" fontId="25" fillId="0" borderId="35" xfId="40" applyFont="1" applyBorder="1" applyAlignment="1">
      <alignment horizontal="left" vertical="center"/>
    </xf>
    <xf numFmtId="0" fontId="25" fillId="0" borderId="46" xfId="40" applyFont="1" applyBorder="1" applyAlignment="1">
      <alignment horizontal="left" vertical="center"/>
    </xf>
    <xf numFmtId="0" fontId="25" fillId="0" borderId="47" xfId="40" applyFont="1" applyBorder="1" applyAlignment="1">
      <alignment horizontal="left" vertical="center"/>
    </xf>
    <xf numFmtId="0" fontId="25" fillId="36" borderId="48" xfId="40" applyFont="1" applyFill="1" applyBorder="1" applyAlignment="1">
      <alignment horizontal="left" vertical="center"/>
    </xf>
    <xf numFmtId="0" fontId="25" fillId="36" borderId="0" xfId="40" applyFont="1" applyFill="1" applyBorder="1" applyAlignment="1">
      <alignment horizontal="left" vertical="center"/>
    </xf>
    <xf numFmtId="0" fontId="25" fillId="36" borderId="49" xfId="40" applyFont="1" applyFill="1" applyBorder="1" applyAlignment="1">
      <alignment horizontal="left" vertical="center"/>
    </xf>
    <xf numFmtId="0" fontId="25" fillId="0" borderId="48" xfId="40" applyFont="1" applyBorder="1" applyAlignment="1">
      <alignment horizontal="left" vertical="center"/>
    </xf>
    <xf numFmtId="0" fontId="25" fillId="0" borderId="0" xfId="40" applyFont="1" applyBorder="1" applyAlignment="1">
      <alignment horizontal="left" vertical="center"/>
    </xf>
    <xf numFmtId="0" fontId="25" fillId="0" borderId="49" xfId="40" applyFont="1" applyBorder="1" applyAlignment="1">
      <alignment horizontal="left" vertical="center"/>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8" xfId="0" applyFont="1" applyFill="1" applyBorder="1" applyAlignment="1">
      <alignment horizontal="center" vertical="center" wrapText="1"/>
    </xf>
    <xf numFmtId="49" fontId="86" fillId="36" borderId="34" xfId="0" applyNumberFormat="1" applyFont="1" applyFill="1" applyBorder="1" applyAlignment="1">
      <alignment horizontal="center" vertical="center" wrapText="1"/>
    </xf>
    <xf numFmtId="49" fontId="86" fillId="36" borderId="14" xfId="0" applyNumberFormat="1" applyFont="1" applyFill="1" applyBorder="1" applyAlignment="1">
      <alignment horizontal="center" vertical="center" wrapText="1"/>
    </xf>
    <xf numFmtId="0" fontId="4" fillId="0" borderId="6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49" fontId="86" fillId="36" borderId="29" xfId="0" applyNumberFormat="1" applyFont="1" applyFill="1" applyBorder="1" applyAlignment="1">
      <alignment horizontal="center" vertical="center" wrapText="1"/>
    </xf>
    <xf numFmtId="49" fontId="86" fillId="36" borderId="13" xfId="0" applyNumberFormat="1" applyFont="1" applyFill="1" applyBorder="1" applyAlignment="1">
      <alignment horizontal="center" vertical="center" wrapText="1"/>
    </xf>
    <xf numFmtId="49" fontId="86" fillId="49" borderId="29" xfId="0" applyNumberFormat="1" applyFont="1" applyFill="1" applyBorder="1" applyAlignment="1">
      <alignment horizontal="center" vertical="center" wrapText="1"/>
    </xf>
    <xf numFmtId="49" fontId="86" fillId="49" borderId="13"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5" fillId="0" borderId="0" xfId="0" applyFont="1" applyFill="1" applyBorder="1" applyAlignment="1">
      <alignment horizontal="left" wrapText="1"/>
    </xf>
    <xf numFmtId="0" fontId="4" fillId="0" borderId="6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7" fillId="0" borderId="61" xfId="0" applyFont="1" applyFill="1" applyBorder="1" applyAlignment="1">
      <alignment horizontal="left" vertical="center" wrapText="1" indent="1"/>
    </xf>
    <xf numFmtId="0" fontId="7" fillId="0" borderId="72" xfId="0" applyFont="1" applyFill="1" applyBorder="1" applyAlignment="1">
      <alignment horizontal="left" vertical="center" wrapText="1" indent="1"/>
    </xf>
    <xf numFmtId="0" fontId="7" fillId="0" borderId="67" xfId="0" applyFont="1" applyFill="1" applyBorder="1" applyAlignment="1">
      <alignment horizontal="left" vertical="center" wrapText="1" indent="1"/>
    </xf>
    <xf numFmtId="0" fontId="7" fillId="0" borderId="41" xfId="0" applyFont="1" applyFill="1" applyBorder="1" applyAlignment="1">
      <alignment horizontal="left" vertical="center" wrapText="1" indent="1"/>
    </xf>
    <xf numFmtId="0" fontId="75"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86"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3" applyFont="1" applyBorder="1" applyAlignment="1">
      <alignment horizontal="center" vertical="center" wrapText="1"/>
    </xf>
    <xf numFmtId="0" fontId="4" fillId="0" borderId="31" xfId="43" applyFont="1" applyBorder="1" applyAlignment="1">
      <alignment horizontal="center" vertical="center" wrapText="1"/>
    </xf>
    <xf numFmtId="0" fontId="4" fillId="0" borderId="36" xfId="43"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93" fillId="0" borderId="46" xfId="0" applyFont="1" applyBorder="1" applyAlignment="1">
      <alignment horizontal="left" vertical="center" wrapText="1"/>
    </xf>
    <xf numFmtId="0" fontId="30" fillId="0" borderId="35" xfId="0" applyFont="1" applyBorder="1" applyAlignment="1">
      <alignment horizontal="left" vertical="center"/>
    </xf>
    <xf numFmtId="0" fontId="30" fillId="0" borderId="46" xfId="0" applyFont="1" applyBorder="1" applyAlignment="1">
      <alignment horizontal="left" vertical="center"/>
    </xf>
    <xf numFmtId="0" fontId="30" fillId="0" borderId="47" xfId="0" applyFont="1" applyBorder="1" applyAlignment="1">
      <alignment horizontal="left" vertical="center"/>
    </xf>
    <xf numFmtId="0" fontId="30" fillId="0" borderId="37" xfId="0" applyFont="1" applyBorder="1" applyAlignment="1">
      <alignment horizontal="left" vertical="center"/>
    </xf>
    <xf numFmtId="0" fontId="30" fillId="0" borderId="50" xfId="0" applyFont="1" applyBorder="1" applyAlignment="1">
      <alignment horizontal="left" vertical="center"/>
    </xf>
    <xf numFmtId="0" fontId="30" fillId="0" borderId="32" xfId="0" applyFont="1" applyBorder="1" applyAlignment="1">
      <alignment horizontal="left" vertical="center"/>
    </xf>
    <xf numFmtId="0" fontId="4" fillId="0" borderId="3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70" xfId="40" applyFont="1" applyBorder="1" applyAlignment="1">
      <alignment horizontal="center" vertical="center" wrapText="1"/>
    </xf>
    <xf numFmtId="0" fontId="4" fillId="0" borderId="74" xfId="40" applyFont="1" applyBorder="1" applyAlignment="1">
      <alignment horizontal="center" vertical="center" wrapText="1"/>
    </xf>
    <xf numFmtId="0" fontId="4" fillId="0" borderId="71" xfId="40" applyFont="1" applyBorder="1" applyAlignment="1">
      <alignment horizontal="center" vertical="center" wrapText="1"/>
    </xf>
    <xf numFmtId="0" fontId="7" fillId="0" borderId="30" xfId="40" applyFont="1" applyBorder="1" applyAlignment="1">
      <alignment horizontal="left" vertical="center" wrapText="1" indent="1"/>
    </xf>
    <xf numFmtId="0" fontId="7" fillId="0" borderId="31" xfId="40" applyFont="1" applyBorder="1" applyAlignment="1">
      <alignment horizontal="left" vertical="center" wrapText="1" indent="1"/>
    </xf>
    <xf numFmtId="0" fontId="7" fillId="0" borderId="53" xfId="40" applyFont="1" applyBorder="1" applyAlignment="1">
      <alignment horizontal="left" vertical="center" wrapText="1" indent="1"/>
    </xf>
    <xf numFmtId="0" fontId="7" fillId="0" borderId="36" xfId="40" applyFont="1" applyBorder="1" applyAlignment="1">
      <alignment horizontal="left" vertical="center" wrapText="1" indent="1"/>
    </xf>
    <xf numFmtId="0" fontId="7" fillId="0" borderId="29" xfId="40" applyFont="1" applyBorder="1" applyAlignment="1">
      <alignment horizontal="center" vertical="center" wrapText="1"/>
    </xf>
    <xf numFmtId="0" fontId="25" fillId="0" borderId="13" xfId="40" applyFont="1" applyBorder="1" applyAlignment="1">
      <alignment horizontal="left" vertical="center" wrapText="1"/>
    </xf>
    <xf numFmtId="49" fontId="2" fillId="0" borderId="37" xfId="40" applyNumberFormat="1" applyFont="1" applyBorder="1" applyAlignment="1">
      <alignment horizontal="center" vertical="center" wrapText="1"/>
    </xf>
    <xf numFmtId="49" fontId="2" fillId="0" borderId="13" xfId="40" applyNumberFormat="1" applyFont="1" applyBorder="1" applyAlignment="1">
      <alignment horizontal="center" vertical="center" wrapText="1"/>
    </xf>
    <xf numFmtId="3" fontId="7" fillId="0" borderId="22" xfId="45" applyNumberFormat="1" applyFont="1" applyBorder="1" applyAlignment="1">
      <alignment horizontal="center" vertical="center" wrapText="1"/>
    </xf>
    <xf numFmtId="3" fontId="7" fillId="0" borderId="15" xfId="45" applyNumberFormat="1"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3" fontId="12" fillId="0" borderId="63" xfId="45" applyNumberFormat="1" applyFont="1" applyBorder="1" applyAlignment="1">
      <alignment horizontal="center" vertical="center" wrapText="1"/>
    </xf>
    <xf numFmtId="3" fontId="12" fillId="0" borderId="58" xfId="45" applyNumberFormat="1" applyFont="1" applyBorder="1" applyAlignment="1">
      <alignment horizontal="center" vertical="center" wrapText="1"/>
    </xf>
    <xf numFmtId="3" fontId="12" fillId="0" borderId="59" xfId="45" applyNumberFormat="1" applyFont="1" applyBorder="1" applyAlignment="1">
      <alignment horizontal="center" vertical="center" wrapText="1"/>
    </xf>
    <xf numFmtId="0" fontId="59" fillId="32" borderId="15" xfId="42" applyFont="1" applyFill="1" applyBorder="1" applyAlignment="1"/>
    <xf numFmtId="0" fontId="59" fillId="32" borderId="13" xfId="42" applyFont="1" applyFill="1" applyBorder="1" applyAlignment="1"/>
    <xf numFmtId="0" fontId="59" fillId="0" borderId="15" xfId="42" applyFont="1" applyBorder="1" applyAlignment="1"/>
    <xf numFmtId="0" fontId="59" fillId="0" borderId="13" xfId="42" applyFont="1" applyBorder="1" applyAlignment="1"/>
    <xf numFmtId="0" fontId="59" fillId="32" borderId="16" xfId="42" applyFont="1" applyFill="1" applyBorder="1" applyAlignment="1"/>
    <xf numFmtId="0" fontId="59" fillId="32" borderId="17" xfId="42" applyFont="1" applyFill="1" applyBorder="1" applyAlignment="1"/>
    <xf numFmtId="3" fontId="12" fillId="0" borderId="63" xfId="44" applyNumberFormat="1" applyFont="1" applyBorder="1" applyAlignment="1">
      <alignment horizontal="center" vertical="center" wrapText="1"/>
    </xf>
    <xf numFmtId="3" fontId="12" fillId="0" borderId="58" xfId="44" applyNumberFormat="1" applyFont="1" applyBorder="1" applyAlignment="1">
      <alignment horizontal="center" vertical="center" wrapText="1"/>
    </xf>
    <xf numFmtId="3" fontId="12" fillId="0" borderId="59" xfId="44" applyNumberFormat="1" applyFont="1" applyBorder="1" applyAlignment="1">
      <alignment horizontal="center" vertical="center" wrapText="1"/>
    </xf>
    <xf numFmtId="3" fontId="7" fillId="0" borderId="63" xfId="44" applyNumberFormat="1" applyFont="1" applyBorder="1" applyAlignment="1">
      <alignment horizontal="left" vertical="center" wrapText="1" indent="1"/>
    </xf>
    <xf numFmtId="3" fontId="7" fillId="0" borderId="58" xfId="44" applyNumberFormat="1" applyFont="1" applyBorder="1" applyAlignment="1">
      <alignment horizontal="left" vertical="center" wrapText="1" indent="1"/>
    </xf>
    <xf numFmtId="3" fontId="7" fillId="0" borderId="59" xfId="44" applyNumberFormat="1" applyFont="1" applyBorder="1" applyAlignment="1">
      <alignment horizontal="left" vertical="center" wrapText="1" indent="1"/>
    </xf>
    <xf numFmtId="0" fontId="7" fillId="0" borderId="63" xfId="0" applyFont="1" applyBorder="1" applyAlignment="1">
      <alignment horizontal="left" vertical="center" wrapText="1"/>
    </xf>
    <xf numFmtId="0" fontId="7" fillId="0" borderId="58" xfId="0" applyFont="1" applyBorder="1" applyAlignment="1">
      <alignment horizontal="left" vertical="center" wrapText="1"/>
    </xf>
    <xf numFmtId="0" fontId="7" fillId="0" borderId="59" xfId="0" applyFont="1" applyBorder="1" applyAlignment="1">
      <alignment horizontal="left" vertical="center" wrapText="1"/>
    </xf>
    <xf numFmtId="0" fontId="12" fillId="0" borderId="66" xfId="0" applyNumberFormat="1" applyFont="1" applyBorder="1" applyAlignment="1">
      <alignment horizontal="center" vertical="center" wrapText="1"/>
    </xf>
    <xf numFmtId="0" fontId="12" fillId="0" borderId="67" xfId="0" applyNumberFormat="1" applyFont="1" applyBorder="1" applyAlignment="1">
      <alignment horizontal="center" vertical="center" wrapText="1"/>
    </xf>
    <xf numFmtId="0" fontId="12" fillId="0" borderId="68" xfId="0" applyNumberFormat="1" applyFont="1" applyBorder="1" applyAlignment="1">
      <alignment horizontal="center" vertical="center" wrapText="1"/>
    </xf>
    <xf numFmtId="0" fontId="59" fillId="32" borderId="30" xfId="42" applyFont="1" applyFill="1" applyBorder="1" applyAlignment="1">
      <alignment horizontal="left" vertical="center" indent="1"/>
    </xf>
    <xf numFmtId="0" fontId="59" fillId="32" borderId="31" xfId="42" applyFont="1" applyFill="1" applyBorder="1" applyAlignment="1">
      <alignment horizontal="left" vertical="center" indent="1"/>
    </xf>
    <xf numFmtId="0" fontId="8" fillId="0" borderId="50" xfId="0" applyFont="1" applyBorder="1" applyAlignment="1">
      <alignment horizontal="left"/>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0" xfId="0" applyFont="1" applyBorder="1" applyAlignment="1">
      <alignment horizontal="center" vertical="center" wrapText="1"/>
    </xf>
  </cellXfs>
  <cellStyles count="9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Čiarka" xfId="27" builtinId="3"/>
    <cellStyle name="čiarky 2" xfId="28" xr:uid="{00000000-0005-0000-0000-00001B000000}"/>
    <cellStyle name="Explanatory Text" xfId="29" xr:uid="{00000000-0005-0000-0000-00001C000000}"/>
    <cellStyle name="Good" xfId="30" xr:uid="{00000000-0005-0000-0000-00001D000000}"/>
    <cellStyle name="Heading 1" xfId="31" xr:uid="{00000000-0005-0000-0000-00001E000000}"/>
    <cellStyle name="Heading 2" xfId="32" xr:uid="{00000000-0005-0000-0000-00001F000000}"/>
    <cellStyle name="Heading 3" xfId="33" xr:uid="{00000000-0005-0000-0000-000020000000}"/>
    <cellStyle name="Heading 4" xfId="34" xr:uid="{00000000-0005-0000-0000-000021000000}"/>
    <cellStyle name="Hypertextové prepojenie" xfId="35" builtinId="8"/>
    <cellStyle name="Check Cell" xfId="36" xr:uid="{00000000-0005-0000-0000-000023000000}"/>
    <cellStyle name="Input" xfId="37" xr:uid="{00000000-0005-0000-0000-000024000000}"/>
    <cellStyle name="Linked Cell" xfId="38" xr:uid="{00000000-0005-0000-0000-000025000000}"/>
    <cellStyle name="Neutral" xfId="39" xr:uid="{00000000-0005-0000-0000-000026000000}"/>
    <cellStyle name="Normálna" xfId="0" builtinId="0"/>
    <cellStyle name="Normálna 2" xfId="40" xr:uid="{00000000-0005-0000-0000-000028000000}"/>
    <cellStyle name="Normálna 3" xfId="90" xr:uid="{00000000-0005-0000-0000-000029000000}"/>
    <cellStyle name="normálne 2" xfId="41" xr:uid="{00000000-0005-0000-0000-00002A000000}"/>
    <cellStyle name="normálne 2 3" xfId="91" xr:uid="{00000000-0005-0000-0000-00002B000000}"/>
    <cellStyle name="normálne 3" xfId="42" xr:uid="{00000000-0005-0000-0000-00002C000000}"/>
    <cellStyle name="normálne 4" xfId="43" xr:uid="{00000000-0005-0000-0000-00002D000000}"/>
    <cellStyle name="normálne_Databazy_VVŠ_2007_ severská" xfId="44" xr:uid="{00000000-0005-0000-0000-00002E000000}"/>
    <cellStyle name="normálne_sprava_VVŠ_2004_tabuľky_vláda" xfId="45" xr:uid="{00000000-0005-0000-0000-00002F000000}"/>
    <cellStyle name="normální_List1" xfId="46" xr:uid="{00000000-0005-0000-0000-000030000000}"/>
    <cellStyle name="Note" xfId="47" xr:uid="{00000000-0005-0000-0000-000031000000}"/>
    <cellStyle name="Output" xfId="48" xr:uid="{00000000-0005-0000-0000-000032000000}"/>
    <cellStyle name="SAPBEXaggData" xfId="49" xr:uid="{00000000-0005-0000-0000-000033000000}"/>
    <cellStyle name="SAPBEXaggDataEmph" xfId="50" xr:uid="{00000000-0005-0000-0000-000034000000}"/>
    <cellStyle name="SAPBEXaggItem" xfId="51" xr:uid="{00000000-0005-0000-0000-000035000000}"/>
    <cellStyle name="SAPBEXaggItemX" xfId="52" xr:uid="{00000000-0005-0000-0000-000036000000}"/>
    <cellStyle name="SAPBEXexcBad7" xfId="53" xr:uid="{00000000-0005-0000-0000-000037000000}"/>
    <cellStyle name="SAPBEXexcBad8" xfId="54" xr:uid="{00000000-0005-0000-0000-000038000000}"/>
    <cellStyle name="SAPBEXexcBad9" xfId="55" xr:uid="{00000000-0005-0000-0000-000039000000}"/>
    <cellStyle name="SAPBEXexcCritical4" xfId="56" xr:uid="{00000000-0005-0000-0000-00003A000000}"/>
    <cellStyle name="SAPBEXexcCritical5" xfId="57" xr:uid="{00000000-0005-0000-0000-00003B000000}"/>
    <cellStyle name="SAPBEXexcCritical6" xfId="58" xr:uid="{00000000-0005-0000-0000-00003C000000}"/>
    <cellStyle name="SAPBEXexcGood1" xfId="59" xr:uid="{00000000-0005-0000-0000-00003D000000}"/>
    <cellStyle name="SAPBEXexcGood2" xfId="60" xr:uid="{00000000-0005-0000-0000-00003E000000}"/>
    <cellStyle name="SAPBEXexcGood3" xfId="61" xr:uid="{00000000-0005-0000-0000-00003F000000}"/>
    <cellStyle name="SAPBEXfilterDrill" xfId="62" xr:uid="{00000000-0005-0000-0000-000040000000}"/>
    <cellStyle name="SAPBEXfilterItem" xfId="63" xr:uid="{00000000-0005-0000-0000-000041000000}"/>
    <cellStyle name="SAPBEXfilterText" xfId="64" xr:uid="{00000000-0005-0000-0000-000042000000}"/>
    <cellStyle name="SAPBEXformats" xfId="65" xr:uid="{00000000-0005-0000-0000-000043000000}"/>
    <cellStyle name="SAPBEXheaderItem" xfId="66" xr:uid="{00000000-0005-0000-0000-000044000000}"/>
    <cellStyle name="SAPBEXheaderText" xfId="67" xr:uid="{00000000-0005-0000-0000-000045000000}"/>
    <cellStyle name="SAPBEXHLevel0" xfId="68" xr:uid="{00000000-0005-0000-0000-000046000000}"/>
    <cellStyle name="SAPBEXHLevel0X" xfId="69" xr:uid="{00000000-0005-0000-0000-000047000000}"/>
    <cellStyle name="SAPBEXHLevel1" xfId="70" xr:uid="{00000000-0005-0000-0000-000048000000}"/>
    <cellStyle name="SAPBEXHLevel1X" xfId="71" xr:uid="{00000000-0005-0000-0000-000049000000}"/>
    <cellStyle name="SAPBEXHLevel2" xfId="72" xr:uid="{00000000-0005-0000-0000-00004A000000}"/>
    <cellStyle name="SAPBEXHLevel2X" xfId="73" xr:uid="{00000000-0005-0000-0000-00004B000000}"/>
    <cellStyle name="SAPBEXHLevel3" xfId="74" xr:uid="{00000000-0005-0000-0000-00004C000000}"/>
    <cellStyle name="SAPBEXHLevel3X" xfId="75" xr:uid="{00000000-0005-0000-0000-00004D000000}"/>
    <cellStyle name="SAPBEXchaText" xfId="76" xr:uid="{00000000-0005-0000-0000-00004E000000}"/>
    <cellStyle name="SAPBEXresData" xfId="77" xr:uid="{00000000-0005-0000-0000-00004F000000}"/>
    <cellStyle name="SAPBEXresDataEmph" xfId="78" xr:uid="{00000000-0005-0000-0000-000050000000}"/>
    <cellStyle name="SAPBEXresItem" xfId="79" xr:uid="{00000000-0005-0000-0000-000051000000}"/>
    <cellStyle name="SAPBEXresItemX" xfId="80" xr:uid="{00000000-0005-0000-0000-000052000000}"/>
    <cellStyle name="SAPBEXstdData" xfId="81" xr:uid="{00000000-0005-0000-0000-000053000000}"/>
    <cellStyle name="SAPBEXstdDataEmph" xfId="82" xr:uid="{00000000-0005-0000-0000-000054000000}"/>
    <cellStyle name="SAPBEXstdItem" xfId="83" xr:uid="{00000000-0005-0000-0000-000055000000}"/>
    <cellStyle name="SAPBEXstdItemX" xfId="84" xr:uid="{00000000-0005-0000-0000-000056000000}"/>
    <cellStyle name="SAPBEXtitle" xfId="85" xr:uid="{00000000-0005-0000-0000-000057000000}"/>
    <cellStyle name="SAPBEXundefined" xfId="86" xr:uid="{00000000-0005-0000-0000-000058000000}"/>
    <cellStyle name="Title" xfId="87" xr:uid="{00000000-0005-0000-0000-000059000000}"/>
    <cellStyle name="Total" xfId="88" xr:uid="{00000000-0005-0000-0000-00005A000000}"/>
    <cellStyle name="Warning Text" xfId="89" xr:uid="{00000000-0005-0000-0000-00005B000000}"/>
  </cellStyles>
  <dxfs count="0"/>
  <tableStyles count="0" defaultTableStyle="TableStyleMedium9" defaultPivotStyle="PivotStyleLight16"/>
  <colors>
    <mruColors>
      <color rgb="FF0000FF"/>
      <color rgb="FFCCFFCC"/>
      <color rgb="FFCCFF99"/>
      <color rgb="FF99FFCC"/>
      <color rgb="FF99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anakova\Desktop\V&#253;ro&#269;n&#225;%20spr&#225;va%20_2020\STU_prac__LVEL_tab_VS_VV&#352;_za%202020-2_1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anakova\Desktop\V&#253;ro&#269;n&#225;%20spr&#225;va%20_2020\STU_EL_Upr_tab_VS_VV&#352;_z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anakova\Desktop\V&#253;ro&#269;n&#225;%20spr&#225;va%20_2020\Vsetky_stipendia_2020_L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anakova\Documents\dot&#225;cia\dot&#225;cia_2020\CR&#352;_2020\CR&#352;_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Vanakova\Documents\dot&#225;cia\dot&#225;cia_2020\&#218;pravy%20dot&#225;cie\Definit&#237;vny_&#218;pravy%20dot&#225;cie_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Vanakova\Desktop\V&#253;ro&#269;n&#225;%20spr&#225;va%20_2020\Tab.&#269;.9a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refreshError="1"/>
      <sheetData sheetId="1" refreshError="1"/>
      <sheetData sheetId="2" refreshError="1"/>
      <sheetData sheetId="3" refreshError="1"/>
      <sheetData sheetId="4" refreshError="1"/>
      <sheetData sheetId="5">
        <row r="19">
          <cell r="C19">
            <v>74940219</v>
          </cell>
          <cell r="D19">
            <v>850000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6">
          <cell r="D36">
            <v>8984050.1899999995</v>
          </cell>
          <cell r="F36">
            <v>5902208.7200000007</v>
          </cell>
        </row>
      </sheetData>
      <sheetData sheetId="21">
        <row r="7">
          <cell r="C7">
            <v>5115711.1100000003</v>
          </cell>
          <cell r="D7">
            <v>131450</v>
          </cell>
        </row>
        <row r="8">
          <cell r="C8">
            <v>1222112.5</v>
          </cell>
        </row>
        <row r="12">
          <cell r="C12">
            <v>16030</v>
          </cell>
        </row>
        <row r="13">
          <cell r="C13">
            <v>393725</v>
          </cell>
        </row>
        <row r="18">
          <cell r="C18">
            <v>6747578.6100000003</v>
          </cell>
          <cell r="D18">
            <v>131450</v>
          </cell>
        </row>
      </sheetData>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4-Výnosy zo školného"/>
      <sheetName val="T5 - Analýza nákladov"/>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nová"/>
      <sheetName val="T18-Ostatné dotácie z kap MŠ SR"/>
      <sheetName val="T19-Štip_ z vlastných "/>
      <sheetName val="T20_motivačné štipendiá_nová"/>
      <sheetName val="T21-štruktúra_384"/>
      <sheetName val="T22_Výnosy_soc_oblasť"/>
      <sheetName val="T23_Náklady_soc_oblasť"/>
      <sheetName val="T24__Aktíva"/>
    </sheetNames>
    <sheetDataSet>
      <sheetData sheetId="0"/>
      <sheetData sheetId="1"/>
      <sheetData sheetId="2"/>
      <sheetData sheetId="3"/>
      <sheetData sheetId="4"/>
      <sheetData sheetId="5"/>
      <sheetData sheetId="6"/>
      <sheetData sheetId="7">
        <row r="25">
          <cell r="C25">
            <v>1247315.5</v>
          </cell>
          <cell r="E25">
            <v>969744.14</v>
          </cell>
        </row>
        <row r="31">
          <cell r="E31">
            <v>395703.44999999995</v>
          </cell>
        </row>
      </sheetData>
      <sheetData sheetId="8">
        <row r="5">
          <cell r="C5">
            <v>1247315.5</v>
          </cell>
          <cell r="D5">
            <v>969744.14</v>
          </cell>
        </row>
      </sheetData>
      <sheetData sheetId="9">
        <row r="91">
          <cell r="E91">
            <v>647782.14</v>
          </cell>
        </row>
        <row r="92">
          <cell r="E92">
            <v>2015813.08</v>
          </cell>
          <cell r="F92">
            <v>32632.51</v>
          </cell>
        </row>
      </sheetData>
      <sheetData sheetId="10"/>
      <sheetData sheetId="11"/>
      <sheetData sheetId="12"/>
      <sheetData sheetId="13"/>
      <sheetData sheetId="14"/>
      <sheetData sheetId="15"/>
      <sheetData sheetId="16">
        <row r="15">
          <cell r="D15">
            <v>850000</v>
          </cell>
        </row>
      </sheetData>
      <sheetData sheetId="17"/>
      <sheetData sheetId="18">
        <row r="7">
          <cell r="F7">
            <v>2159652.14</v>
          </cell>
        </row>
        <row r="9">
          <cell r="F9">
            <v>2048445.59</v>
          </cell>
        </row>
        <row r="14">
          <cell r="H14">
            <v>133469.16</v>
          </cell>
        </row>
      </sheetData>
      <sheetData sheetId="19">
        <row r="13">
          <cell r="C13">
            <v>3065048.33</v>
          </cell>
        </row>
        <row r="14">
          <cell r="C14">
            <v>52479.51</v>
          </cell>
        </row>
      </sheetData>
      <sheetData sheetId="20"/>
      <sheetData sheetId="21"/>
      <sheetData sheetId="22"/>
      <sheetData sheetId="23"/>
      <sheetData sheetId="24"/>
      <sheetData sheetId="25">
        <row r="23">
          <cell r="E23">
            <v>133469.16</v>
          </cell>
        </row>
      </sheetData>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_pôv"/>
      <sheetName val="2020 (2)"/>
      <sheetName val="SvF"/>
      <sheetName val="SjF"/>
      <sheetName val="FEI"/>
      <sheetName val="FCHPT"/>
      <sheetName val="FAD"/>
      <sheetName val="MTF"/>
      <sheetName val="FIIT"/>
      <sheetName val="UM"/>
      <sheetName val="R STU"/>
      <sheetName val="UM+Rek"/>
      <sheetName val="soc"/>
      <sheetName val="mot_odborové"/>
      <sheetName val="mot_ostatné"/>
      <sheetName val="dokto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97">
          <cell r="G197">
            <v>467290</v>
          </cell>
          <cell r="L197">
            <v>2707</v>
          </cell>
        </row>
      </sheetData>
      <sheetData sheetId="13"/>
      <sheetData sheetId="14"/>
      <sheetData sheetId="15">
        <row r="242">
          <cell r="G242">
            <v>195403.91999999998</v>
          </cell>
        </row>
        <row r="257">
          <cell r="O257">
            <v>4363900.1500000004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CRŠ"/>
      <sheetName val="podnikové"/>
    </sheetNames>
    <sheetDataSet>
      <sheetData sheetId="0">
        <row r="174">
          <cell r="Q174">
            <v>2064849.55</v>
          </cell>
        </row>
        <row r="176">
          <cell r="S176">
            <v>4559304.07</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pravy"/>
      <sheetName val="súhrnná po AS"/>
    </sheetNames>
    <sheetDataSet>
      <sheetData sheetId="0">
        <row r="22">
          <cell r="Q22">
            <v>5357</v>
          </cell>
        </row>
        <row r="26">
          <cell r="Q26">
            <v>787</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FT9_ŠD"/>
      <sheetName val="ŠDaJ T9_ŠD "/>
      <sheetName val="T9_ŠD"/>
      <sheetName val="MTFT10-ŠJ"/>
      <sheetName val="ŠDaJ T10-ŠJ "/>
      <sheetName val="T10-ŠJ "/>
    </sheetNames>
    <sheetDataSet>
      <sheetData sheetId="0" refreshError="1"/>
      <sheetData sheetId="1" refreshError="1"/>
      <sheetData sheetId="2" refreshError="1"/>
      <sheetData sheetId="3">
        <row r="11">
          <cell r="D11">
            <v>51436</v>
          </cell>
        </row>
        <row r="13">
          <cell r="D13">
            <v>13011.43</v>
          </cell>
        </row>
        <row r="15">
          <cell r="D15">
            <v>13011.43</v>
          </cell>
        </row>
        <row r="18">
          <cell r="D18">
            <v>7635</v>
          </cell>
        </row>
        <row r="19">
          <cell r="D19">
            <v>0</v>
          </cell>
        </row>
      </sheetData>
      <sheetData sheetId="4">
        <row r="11">
          <cell r="D11">
            <v>181099</v>
          </cell>
        </row>
        <row r="13">
          <cell r="D13">
            <v>207485.09999999998</v>
          </cell>
        </row>
        <row r="15">
          <cell r="D15">
            <v>189601.49999999997</v>
          </cell>
        </row>
        <row r="18">
          <cell r="D18">
            <v>56343</v>
          </cell>
        </row>
        <row r="19">
          <cell r="D19">
            <v>12774</v>
          </cell>
        </row>
      </sheetData>
      <sheetData sheetId="5"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beata.gondarova\AppData\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indexed="35"/>
  </sheetPr>
  <dimension ref="A1:R28"/>
  <sheetViews>
    <sheetView zoomScale="90" zoomScaleNormal="90" workbookViewId="0">
      <pane xSplit="1" ySplit="1" topLeftCell="B2" activePane="bottomRight" state="frozen"/>
      <selection pane="topRight" activeCell="B1" sqref="B1"/>
      <selection pane="bottomLeft" activeCell="A3" sqref="A3"/>
      <selection pane="bottomRight"/>
    </sheetView>
  </sheetViews>
  <sheetFormatPr defaultColWidth="9.140625" defaultRowHeight="15.75" x14ac:dyDescent="0.25"/>
  <cols>
    <col min="1" max="1" width="13.7109375" style="388" customWidth="1"/>
    <col min="2" max="16" width="9.140625" style="89"/>
    <col min="17" max="17" width="10.28515625" style="89" customWidth="1"/>
    <col min="18" max="18" width="19.42578125" style="89" customWidth="1"/>
    <col min="19" max="16384" width="9.140625" style="89"/>
  </cols>
  <sheetData>
    <row r="1" spans="1:18" ht="23.25" customHeight="1" x14ac:dyDescent="0.25">
      <c r="A1" s="197"/>
      <c r="B1" s="389" t="s">
        <v>1061</v>
      </c>
      <c r="C1" s="379"/>
      <c r="D1" s="379"/>
      <c r="E1" s="379"/>
      <c r="F1" s="379"/>
      <c r="G1" s="379"/>
      <c r="H1" s="379"/>
      <c r="I1" s="379"/>
      <c r="J1" s="379"/>
      <c r="K1" s="379"/>
      <c r="L1" s="380"/>
      <c r="M1" s="381"/>
      <c r="N1" s="381"/>
      <c r="O1" s="381"/>
      <c r="P1" s="381"/>
      <c r="Q1" s="382"/>
    </row>
    <row r="2" spans="1:18" ht="23.1" customHeight="1" x14ac:dyDescent="0.25">
      <c r="A2" s="222" t="s">
        <v>12</v>
      </c>
      <c r="B2" s="199" t="s">
        <v>1062</v>
      </c>
      <c r="C2" s="199"/>
      <c r="D2" s="199"/>
      <c r="E2" s="199"/>
      <c r="F2" s="199"/>
      <c r="G2" s="199"/>
      <c r="H2" s="199"/>
      <c r="I2" s="199"/>
      <c r="J2" s="199"/>
      <c r="K2" s="199"/>
      <c r="L2" s="199"/>
      <c r="M2" s="199"/>
      <c r="N2" s="199"/>
      <c r="O2" s="199"/>
      <c r="P2" s="199"/>
      <c r="Q2" s="384"/>
    </row>
    <row r="3" spans="1:18" ht="23.1" customHeight="1" x14ac:dyDescent="0.25">
      <c r="A3" s="222" t="s">
        <v>658</v>
      </c>
      <c r="B3" s="199" t="s">
        <v>1063</v>
      </c>
      <c r="C3" s="199"/>
      <c r="D3" s="199"/>
      <c r="E3" s="199"/>
      <c r="F3" s="199"/>
      <c r="G3" s="199"/>
      <c r="H3" s="199"/>
      <c r="I3" s="199"/>
      <c r="J3" s="199"/>
      <c r="K3" s="199"/>
      <c r="L3" s="199"/>
      <c r="M3" s="199"/>
      <c r="N3" s="199"/>
      <c r="O3" s="199"/>
      <c r="P3" s="199"/>
      <c r="Q3" s="384"/>
    </row>
    <row r="4" spans="1:18" ht="23.1" customHeight="1" x14ac:dyDescent="0.25">
      <c r="A4" s="222" t="s">
        <v>792</v>
      </c>
      <c r="B4" s="223" t="s">
        <v>791</v>
      </c>
      <c r="C4" s="223"/>
      <c r="D4" s="199"/>
      <c r="E4" s="199"/>
      <c r="F4" s="199"/>
      <c r="G4" s="199"/>
      <c r="H4" s="199"/>
      <c r="I4" s="199"/>
      <c r="J4" s="199"/>
      <c r="K4" s="199"/>
      <c r="L4" s="199"/>
      <c r="M4" s="199"/>
      <c r="N4" s="199"/>
      <c r="O4" s="199"/>
      <c r="P4" s="199"/>
      <c r="Q4" s="384"/>
      <c r="R4" s="562"/>
    </row>
    <row r="5" spans="1:18" ht="39.75" customHeight="1" x14ac:dyDescent="0.25">
      <c r="A5" s="221" t="s">
        <v>273</v>
      </c>
      <c r="B5" s="826" t="s">
        <v>1065</v>
      </c>
      <c r="C5" s="826"/>
      <c r="D5" s="826"/>
      <c r="E5" s="826"/>
      <c r="F5" s="826"/>
      <c r="G5" s="826"/>
      <c r="H5" s="826"/>
      <c r="I5" s="826"/>
      <c r="J5" s="826"/>
      <c r="K5" s="826"/>
      <c r="L5" s="826"/>
      <c r="M5" s="826"/>
      <c r="N5" s="826"/>
      <c r="O5" s="826"/>
      <c r="P5" s="826"/>
      <c r="Q5" s="827"/>
    </row>
    <row r="6" spans="1:18" ht="23.1" customHeight="1" x14ac:dyDescent="0.25">
      <c r="A6" s="221" t="s">
        <v>174</v>
      </c>
      <c r="B6" s="223" t="s">
        <v>1064</v>
      </c>
      <c r="C6" s="223"/>
      <c r="D6" s="223"/>
      <c r="E6" s="223"/>
      <c r="F6" s="223"/>
      <c r="G6" s="223"/>
      <c r="H6" s="223"/>
      <c r="I6" s="223"/>
      <c r="J6" s="223"/>
      <c r="K6" s="223"/>
      <c r="L6" s="223"/>
      <c r="M6" s="223"/>
      <c r="N6" s="223"/>
      <c r="O6" s="223"/>
      <c r="P6" s="223"/>
      <c r="Q6" s="385"/>
    </row>
    <row r="7" spans="1:18" ht="23.1" customHeight="1" x14ac:dyDescent="0.25">
      <c r="A7" s="221" t="s">
        <v>175</v>
      </c>
      <c r="B7" s="340" t="s">
        <v>1066</v>
      </c>
      <c r="C7" s="223"/>
      <c r="D7" s="223"/>
      <c r="E7" s="223"/>
      <c r="F7" s="223"/>
      <c r="G7" s="223"/>
      <c r="H7" s="223"/>
      <c r="I7" s="223"/>
      <c r="J7" s="223"/>
      <c r="K7" s="223"/>
      <c r="L7" s="223"/>
      <c r="M7" s="223"/>
      <c r="N7" s="223"/>
      <c r="O7" s="223"/>
      <c r="P7" s="223"/>
      <c r="Q7" s="385"/>
    </row>
    <row r="8" spans="1:18" ht="23.1" customHeight="1" x14ac:dyDescent="0.25">
      <c r="A8" s="198" t="s">
        <v>176</v>
      </c>
      <c r="B8" s="196" t="s">
        <v>1067</v>
      </c>
      <c r="C8" s="196"/>
      <c r="D8" s="196"/>
      <c r="E8" s="196"/>
      <c r="F8" s="196"/>
      <c r="G8" s="196"/>
      <c r="H8" s="196"/>
      <c r="I8" s="196"/>
      <c r="J8" s="196"/>
      <c r="K8" s="196"/>
      <c r="L8" s="196"/>
      <c r="M8" s="196"/>
      <c r="N8" s="196"/>
      <c r="O8" s="196"/>
      <c r="P8" s="196"/>
      <c r="Q8" s="383"/>
    </row>
    <row r="9" spans="1:18" ht="23.1" customHeight="1" x14ac:dyDescent="0.25">
      <c r="A9" s="221" t="s">
        <v>177</v>
      </c>
      <c r="B9" s="223" t="s">
        <v>1068</v>
      </c>
      <c r="C9" s="223"/>
      <c r="D9" s="223"/>
      <c r="E9" s="223"/>
      <c r="F9" s="223"/>
      <c r="G9" s="223"/>
      <c r="H9" s="223"/>
      <c r="I9" s="223"/>
      <c r="J9" s="223"/>
      <c r="K9" s="223"/>
      <c r="L9" s="223"/>
      <c r="M9" s="223"/>
      <c r="N9" s="223"/>
      <c r="O9" s="223"/>
      <c r="P9" s="223"/>
      <c r="Q9" s="385"/>
    </row>
    <row r="10" spans="1:18" ht="23.1" customHeight="1" x14ac:dyDescent="0.25">
      <c r="A10" s="221" t="s">
        <v>178</v>
      </c>
      <c r="B10" s="223" t="s">
        <v>1069</v>
      </c>
      <c r="C10" s="223"/>
      <c r="D10" s="223"/>
      <c r="E10" s="223"/>
      <c r="F10" s="223"/>
      <c r="G10" s="223"/>
      <c r="H10" s="223"/>
      <c r="I10" s="223"/>
      <c r="J10" s="223"/>
      <c r="K10" s="223"/>
      <c r="L10" s="223"/>
      <c r="M10" s="223"/>
      <c r="N10" s="223"/>
      <c r="O10" s="223"/>
      <c r="P10" s="223"/>
      <c r="Q10" s="385"/>
    </row>
    <row r="11" spans="1:18" ht="23.1" customHeight="1" x14ac:dyDescent="0.25">
      <c r="A11" s="198" t="s">
        <v>802</v>
      </c>
      <c r="B11" s="196" t="s">
        <v>1070</v>
      </c>
      <c r="C11" s="196"/>
      <c r="D11" s="196"/>
      <c r="E11" s="196"/>
      <c r="F11" s="196"/>
      <c r="G11" s="196"/>
      <c r="H11" s="196"/>
      <c r="I11" s="196"/>
      <c r="J11" s="196"/>
      <c r="K11" s="196"/>
      <c r="L11" s="196"/>
      <c r="M11" s="196"/>
      <c r="N11" s="196"/>
      <c r="O11" s="196"/>
      <c r="P11" s="196"/>
      <c r="Q11" s="383"/>
    </row>
    <row r="12" spans="1:18" ht="23.1" customHeight="1" x14ac:dyDescent="0.25">
      <c r="A12" s="221" t="s">
        <v>179</v>
      </c>
      <c r="B12" s="223" t="s">
        <v>1071</v>
      </c>
      <c r="C12" s="223"/>
      <c r="D12" s="223"/>
      <c r="E12" s="223"/>
      <c r="F12" s="223"/>
      <c r="G12" s="223"/>
      <c r="H12" s="223"/>
      <c r="I12" s="223"/>
      <c r="J12" s="223"/>
      <c r="K12" s="223"/>
      <c r="L12" s="223"/>
      <c r="M12" s="223"/>
      <c r="N12" s="223"/>
      <c r="O12" s="223"/>
      <c r="P12" s="223"/>
      <c r="Q12" s="385"/>
      <c r="R12" s="329"/>
    </row>
    <row r="13" spans="1:18" ht="23.1" customHeight="1" x14ac:dyDescent="0.25">
      <c r="A13" s="198" t="s">
        <v>162</v>
      </c>
      <c r="B13" s="196" t="s">
        <v>1072</v>
      </c>
      <c r="C13" s="196"/>
      <c r="D13" s="196"/>
      <c r="E13" s="196"/>
      <c r="F13" s="196"/>
      <c r="G13" s="196"/>
      <c r="H13" s="196"/>
      <c r="I13" s="196"/>
      <c r="J13" s="196"/>
      <c r="K13" s="196"/>
      <c r="L13" s="196"/>
      <c r="M13" s="196"/>
      <c r="N13" s="196"/>
      <c r="O13" s="196"/>
      <c r="P13" s="196"/>
      <c r="Q13" s="383"/>
    </row>
    <row r="14" spans="1:18" ht="23.1" customHeight="1" x14ac:dyDescent="0.25">
      <c r="A14" s="221" t="s">
        <v>0</v>
      </c>
      <c r="B14" s="223" t="s">
        <v>1073</v>
      </c>
      <c r="C14" s="223"/>
      <c r="D14" s="223"/>
      <c r="E14" s="223"/>
      <c r="F14" s="223"/>
      <c r="G14" s="223"/>
      <c r="H14" s="223"/>
      <c r="I14" s="223"/>
      <c r="J14" s="223"/>
      <c r="K14" s="223"/>
      <c r="L14" s="223"/>
      <c r="M14" s="223"/>
      <c r="N14" s="223"/>
      <c r="O14" s="223"/>
      <c r="P14" s="223"/>
      <c r="Q14" s="385"/>
    </row>
    <row r="15" spans="1:18" ht="23.1" customHeight="1" x14ac:dyDescent="0.25">
      <c r="A15" s="198" t="s">
        <v>1</v>
      </c>
      <c r="B15" s="196" t="s">
        <v>1074</v>
      </c>
      <c r="C15" s="196"/>
      <c r="D15" s="196"/>
      <c r="E15" s="196"/>
      <c r="F15" s="196"/>
      <c r="G15" s="196"/>
      <c r="H15" s="196"/>
      <c r="I15" s="196"/>
      <c r="J15" s="196"/>
      <c r="K15" s="196"/>
      <c r="L15" s="196"/>
      <c r="M15" s="196"/>
      <c r="N15" s="196"/>
      <c r="O15" s="196"/>
      <c r="P15" s="196"/>
      <c r="Q15" s="383"/>
    </row>
    <row r="16" spans="1:18" ht="23.1" customHeight="1" x14ac:dyDescent="0.25">
      <c r="A16" s="221" t="s">
        <v>2</v>
      </c>
      <c r="B16" s="223" t="s">
        <v>1075</v>
      </c>
      <c r="C16" s="223"/>
      <c r="D16" s="223"/>
      <c r="E16" s="223"/>
      <c r="F16" s="223"/>
      <c r="G16" s="223"/>
      <c r="H16" s="223"/>
      <c r="I16" s="223"/>
      <c r="J16" s="223"/>
      <c r="K16" s="223"/>
      <c r="L16" s="223"/>
      <c r="M16" s="223"/>
      <c r="N16" s="223"/>
      <c r="O16" s="223"/>
      <c r="P16" s="223"/>
      <c r="Q16" s="385"/>
    </row>
    <row r="17" spans="1:17" ht="23.1" customHeight="1" x14ac:dyDescent="0.25">
      <c r="A17" s="198" t="s">
        <v>3</v>
      </c>
      <c r="B17" s="196" t="s">
        <v>1076</v>
      </c>
      <c r="C17" s="196"/>
      <c r="D17" s="196"/>
      <c r="E17" s="196"/>
      <c r="F17" s="196"/>
      <c r="G17" s="196"/>
      <c r="H17" s="196"/>
      <c r="I17" s="196"/>
      <c r="J17" s="196"/>
      <c r="K17" s="196"/>
      <c r="L17" s="196"/>
      <c r="M17" s="196"/>
      <c r="N17" s="196"/>
      <c r="O17" s="196"/>
      <c r="P17" s="196"/>
      <c r="Q17" s="383"/>
    </row>
    <row r="18" spans="1:17" ht="23.1" customHeight="1" x14ac:dyDescent="0.25">
      <c r="A18" s="221" t="s">
        <v>4</v>
      </c>
      <c r="B18" s="223" t="s">
        <v>1077</v>
      </c>
      <c r="C18" s="223"/>
      <c r="D18" s="223"/>
      <c r="E18" s="223"/>
      <c r="F18" s="223"/>
      <c r="G18" s="223"/>
      <c r="H18" s="223"/>
      <c r="I18" s="223"/>
      <c r="J18" s="223"/>
      <c r="K18" s="223"/>
      <c r="L18" s="223"/>
      <c r="M18" s="223"/>
      <c r="N18" s="223"/>
      <c r="O18" s="223"/>
      <c r="P18" s="223"/>
      <c r="Q18" s="385"/>
    </row>
    <row r="19" spans="1:17" ht="23.1" customHeight="1" x14ac:dyDescent="0.25">
      <c r="A19" s="198" t="s">
        <v>5</v>
      </c>
      <c r="B19" s="196" t="s">
        <v>1078</v>
      </c>
      <c r="C19" s="196"/>
      <c r="D19" s="196"/>
      <c r="E19" s="196"/>
      <c r="F19" s="196"/>
      <c r="G19" s="196"/>
      <c r="H19" s="196"/>
      <c r="I19" s="196"/>
      <c r="J19" s="196"/>
      <c r="K19" s="196"/>
      <c r="L19" s="196"/>
      <c r="M19" s="196"/>
      <c r="N19" s="196"/>
      <c r="O19" s="196"/>
      <c r="P19" s="196"/>
      <c r="Q19" s="383"/>
    </row>
    <row r="20" spans="1:17" ht="32.450000000000003" customHeight="1" x14ac:dyDescent="0.25">
      <c r="A20" s="221" t="s">
        <v>61</v>
      </c>
      <c r="B20" s="830" t="s">
        <v>1079</v>
      </c>
      <c r="C20" s="830"/>
      <c r="D20" s="830"/>
      <c r="E20" s="830"/>
      <c r="F20" s="830"/>
      <c r="G20" s="830"/>
      <c r="H20" s="830"/>
      <c r="I20" s="830"/>
      <c r="J20" s="830"/>
      <c r="K20" s="830"/>
      <c r="L20" s="830"/>
      <c r="M20" s="830"/>
      <c r="N20" s="830"/>
      <c r="O20" s="830"/>
      <c r="P20" s="830"/>
      <c r="Q20" s="831"/>
    </row>
    <row r="21" spans="1:17" ht="33.6" customHeight="1" x14ac:dyDescent="0.25">
      <c r="A21" s="198" t="s">
        <v>6</v>
      </c>
      <c r="B21" s="828" t="s">
        <v>1080</v>
      </c>
      <c r="C21" s="828"/>
      <c r="D21" s="828"/>
      <c r="E21" s="828"/>
      <c r="F21" s="828"/>
      <c r="G21" s="828"/>
      <c r="H21" s="828"/>
      <c r="I21" s="828"/>
      <c r="J21" s="828"/>
      <c r="K21" s="828"/>
      <c r="L21" s="828"/>
      <c r="M21" s="828"/>
      <c r="N21" s="828"/>
      <c r="O21" s="828"/>
      <c r="P21" s="828"/>
      <c r="Q21" s="829"/>
    </row>
    <row r="22" spans="1:17" ht="23.1" customHeight="1" x14ac:dyDescent="0.25">
      <c r="A22" s="221" t="s">
        <v>7</v>
      </c>
      <c r="B22" s="223" t="s">
        <v>1081</v>
      </c>
      <c r="C22" s="223"/>
      <c r="D22" s="223"/>
      <c r="E22" s="223"/>
      <c r="F22" s="223"/>
      <c r="G22" s="223"/>
      <c r="H22" s="223"/>
      <c r="I22" s="223"/>
      <c r="J22" s="223"/>
      <c r="K22" s="223"/>
      <c r="L22" s="223"/>
      <c r="M22" s="223"/>
      <c r="N22" s="223"/>
      <c r="O22" s="223"/>
      <c r="P22" s="223"/>
      <c r="Q22" s="385"/>
    </row>
    <row r="23" spans="1:17" ht="23.1" customHeight="1" x14ac:dyDescent="0.25">
      <c r="A23" s="221" t="s">
        <v>8</v>
      </c>
      <c r="B23" s="196" t="s">
        <v>1082</v>
      </c>
      <c r="C23" s="196"/>
      <c r="D23" s="196"/>
      <c r="E23" s="196"/>
      <c r="F23" s="196"/>
      <c r="G23" s="196"/>
      <c r="H23" s="196"/>
      <c r="I23" s="196"/>
      <c r="J23" s="196"/>
      <c r="K23" s="196"/>
      <c r="L23" s="196"/>
      <c r="M23" s="196"/>
      <c r="N23" s="196"/>
      <c r="O23" s="196"/>
      <c r="P23" s="196"/>
      <c r="Q23" s="383"/>
    </row>
    <row r="24" spans="1:17" ht="23.1" customHeight="1" x14ac:dyDescent="0.25">
      <c r="A24" s="221" t="s">
        <v>9</v>
      </c>
      <c r="B24" s="223" t="s">
        <v>1083</v>
      </c>
      <c r="C24" s="223"/>
      <c r="D24" s="223"/>
      <c r="E24" s="223"/>
      <c r="F24" s="223"/>
      <c r="G24" s="223"/>
      <c r="H24" s="223"/>
      <c r="I24" s="223"/>
      <c r="J24" s="223"/>
      <c r="K24" s="223"/>
      <c r="L24" s="223"/>
      <c r="M24" s="223"/>
      <c r="N24" s="223"/>
      <c r="O24" s="223"/>
      <c r="P24" s="223"/>
      <c r="Q24" s="385"/>
    </row>
    <row r="25" spans="1:17" ht="23.1" customHeight="1" x14ac:dyDescent="0.25">
      <c r="A25" s="221" t="s">
        <v>500</v>
      </c>
      <c r="B25" s="196" t="s">
        <v>1084</v>
      </c>
      <c r="C25" s="196"/>
      <c r="D25" s="196"/>
      <c r="E25" s="196"/>
      <c r="F25" s="196"/>
      <c r="G25" s="196"/>
      <c r="H25" s="196"/>
      <c r="I25" s="196"/>
      <c r="J25" s="196"/>
      <c r="K25" s="196"/>
      <c r="L25" s="196"/>
      <c r="M25" s="196"/>
      <c r="N25" s="196"/>
      <c r="O25" s="196"/>
      <c r="P25" s="196"/>
      <c r="Q25" s="383"/>
    </row>
    <row r="26" spans="1:17" ht="23.1" customHeight="1" x14ac:dyDescent="0.25">
      <c r="A26" s="221" t="s">
        <v>501</v>
      </c>
      <c r="B26" s="223" t="s">
        <v>1085</v>
      </c>
      <c r="C26" s="378"/>
      <c r="D26" s="378"/>
      <c r="E26" s="378"/>
      <c r="F26" s="378"/>
      <c r="G26" s="378"/>
      <c r="H26" s="378"/>
      <c r="I26" s="378"/>
      <c r="J26" s="378"/>
      <c r="K26" s="378"/>
      <c r="L26" s="378"/>
      <c r="M26" s="378"/>
      <c r="N26" s="378"/>
      <c r="O26" s="378"/>
      <c r="P26" s="378"/>
      <c r="Q26" s="386"/>
    </row>
    <row r="27" spans="1:17" x14ac:dyDescent="0.25">
      <c r="A27" s="387"/>
    </row>
    <row r="28" spans="1:17" x14ac:dyDescent="0.25">
      <c r="A28" s="387"/>
    </row>
  </sheetData>
  <mergeCells count="3">
    <mergeCell ref="B5:Q5"/>
    <mergeCell ref="B21:Q21"/>
    <mergeCell ref="B20:Q20"/>
  </mergeCells>
  <phoneticPr fontId="6" type="noConversion"/>
  <hyperlinks>
    <hyperlink ref="B5" r:id="rId1" display="Tabuľky_VVŠ_2007_prázdne.xls" xr:uid="{00000000-0004-0000-0000-000000000000}"/>
    <hyperlink ref="A7" location="'T3-Výnosy'!A1" display="Tabuľka 3" xr:uid="{00000000-0004-0000-0000-000001000000}"/>
    <hyperlink ref="A6" location="'T2-Ostatné dot mimo MŠ SR'!A1" display="Tabuľka 2" xr:uid="{00000000-0004-0000-0000-000002000000}"/>
    <hyperlink ref="A8" location="'T4-Výnosy zo školného'!A1" display="Tabuľka 4" xr:uid="{00000000-0004-0000-0000-000003000000}"/>
    <hyperlink ref="A5" location="'T1-Dotácie podľa DZ'!A1" display="Tabuľka 1" xr:uid="{00000000-0004-0000-0000-000004000000}"/>
    <hyperlink ref="A9" location="'T5 - Analýza nákladov'!A1" display="Tabuľka 5" xr:uid="{00000000-0004-0000-0000-000005000000}"/>
    <hyperlink ref="A10" location="'T6-Zamestnanci_a_mzdy'!A1" display="Tabuľka 6" xr:uid="{00000000-0004-0000-0000-000006000000}"/>
    <hyperlink ref="A13" location="'T8-Soc_štipendiá'!A1" display="Tabuľka 8" xr:uid="{00000000-0004-0000-0000-000007000000}"/>
    <hyperlink ref="A14" location="'T9_ŠD '!A1" display="Tabuľka 9" xr:uid="{00000000-0004-0000-0000-000008000000}"/>
    <hyperlink ref="A15" location="'T10-ŠJ '!A1" display="Tabuľka 10" xr:uid="{00000000-0004-0000-0000-000009000000}"/>
    <hyperlink ref="A16" location="'T11-Zdroje KV'!A1" display="Tabuľka 11" xr:uid="{00000000-0004-0000-0000-00000A000000}"/>
    <hyperlink ref="A17" location="'T12-KV'!A1" display="Tabuľka 12" xr:uid="{00000000-0004-0000-0000-00000B000000}"/>
    <hyperlink ref="A18" location="'T13-Fondy'!A1" display="Tabuľka 13" xr:uid="{00000000-0004-0000-0000-00000C000000}"/>
    <hyperlink ref="A19" location="'T16 - Štruktúra hotovosti'!A1" display="Tabuľka 16" xr:uid="{00000000-0004-0000-0000-00000D000000}"/>
    <hyperlink ref="A20" location="'T17-Dotácie zo ŠF EU'!A1" display="Tabuľka 17" xr:uid="{00000000-0004-0000-0000-00000E000000}"/>
    <hyperlink ref="A21" location="'T18-Ostatné dotacie z kap MŠ SR'!A1" display="Tabuľka 18" xr:uid="{00000000-0004-0000-0000-00000F000000}"/>
    <hyperlink ref="A22" location="'T19-Štip_ z vlastných '!A1" display="Tabuľka 19" xr:uid="{00000000-0004-0000-0000-000010000000}"/>
    <hyperlink ref="A23" location="'T20_motivačné štipendiá_nová'!A1" display="Tabuľka 20" xr:uid="{00000000-0004-0000-0000-000011000000}"/>
    <hyperlink ref="A24" location="'T21-štruktúra_384'!A1" display="Tabuľka 21" xr:uid="{00000000-0004-0000-0000-000012000000}"/>
    <hyperlink ref="A3" location="Súvzťažnosti!A1" display="Súvzťažnosti" xr:uid="{00000000-0004-0000-0000-000013000000}"/>
    <hyperlink ref="A2" location="Vysvetlivky!A1" display="Vysvetlivky" xr:uid="{00000000-0004-0000-0000-000014000000}"/>
    <hyperlink ref="A25" location="T22_Výnosy_soc_oblasť!Oblasť_tlače" display="Tabuľka_22" xr:uid="{00000000-0004-0000-0000-000015000000}"/>
    <hyperlink ref="A26" location="T23_Náklady_soc_oblasť!A1" display="Tabuľka_­23" xr:uid="{00000000-0004-0000-0000-000016000000}"/>
    <hyperlink ref="A12" location="'T7_Doktorandi '!A1" display="Tabuľka 7" xr:uid="{00000000-0004-0000-0000-000017000000}"/>
    <hyperlink ref="A4" location="'Kódy z CRŠ'!A1" display="Kódy z CRŠ" xr:uid="{00000000-0004-0000-0000-000018000000}"/>
    <hyperlink ref="A11" location="'T6a-Zamestnanci_a_mzdy (ženy)'!A1" display="Tabuľka 6a" xr:uid="{00000000-0004-0000-0000-000019000000}"/>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92"/>
  <sheetViews>
    <sheetView zoomScale="80" zoomScaleNormal="80" zoomScaleSheetLayoutView="80" workbookViewId="0">
      <pane xSplit="2" ySplit="5" topLeftCell="K80" activePane="bottomRight" state="frozen"/>
      <selection pane="topRight" activeCell="C1" sqref="C1"/>
      <selection pane="bottomLeft" activeCell="A6" sqref="A6"/>
      <selection pane="bottomRight" activeCell="M103" sqref="M103"/>
    </sheetView>
  </sheetViews>
  <sheetFormatPr defaultColWidth="9.140625" defaultRowHeight="15.75" x14ac:dyDescent="0.25"/>
  <cols>
    <col min="1" max="1" width="8.42578125" style="610" customWidth="1"/>
    <col min="2" max="2" width="74.140625" style="611" customWidth="1"/>
    <col min="3" max="3" width="18" style="579" customWidth="1"/>
    <col min="4" max="4" width="17" style="579" customWidth="1"/>
    <col min="5" max="5" width="18.7109375" style="579" bestFit="1" customWidth="1"/>
    <col min="6" max="7" width="17" style="579" customWidth="1"/>
    <col min="8" max="8" width="18" style="579" customWidth="1"/>
    <col min="9" max="9" width="15.7109375" style="580" customWidth="1"/>
    <col min="10" max="10" width="16.7109375" style="579" customWidth="1"/>
    <col min="11" max="11" width="13.85546875" style="579" bestFit="1" customWidth="1"/>
    <col min="12" max="12" width="15.28515625" style="579" customWidth="1"/>
    <col min="13" max="16384" width="9.140625" style="579"/>
  </cols>
  <sheetData>
    <row r="1" spans="1:9" ht="35.1" customHeight="1" thickBot="1" x14ac:dyDescent="0.3">
      <c r="A1" s="872" t="s">
        <v>1148</v>
      </c>
      <c r="B1" s="873"/>
      <c r="C1" s="873"/>
      <c r="D1" s="873"/>
      <c r="E1" s="873"/>
      <c r="F1" s="873"/>
      <c r="G1" s="873"/>
      <c r="H1" s="874"/>
      <c r="I1" s="578"/>
    </row>
    <row r="2" spans="1:9" ht="32.450000000000003" customHeight="1" x14ac:dyDescent="0.25">
      <c r="A2" s="875" t="s">
        <v>358</v>
      </c>
      <c r="B2" s="876"/>
      <c r="C2" s="876"/>
      <c r="D2" s="876"/>
      <c r="E2" s="876"/>
      <c r="F2" s="876"/>
      <c r="G2" s="876"/>
      <c r="H2" s="877"/>
    </row>
    <row r="3" spans="1:9" s="582" customFormat="1" ht="31.5" customHeight="1" x14ac:dyDescent="0.25">
      <c r="A3" s="878" t="s">
        <v>173</v>
      </c>
      <c r="B3" s="879" t="s">
        <v>291</v>
      </c>
      <c r="C3" s="881">
        <v>2019</v>
      </c>
      <c r="D3" s="881"/>
      <c r="E3" s="881">
        <v>2020</v>
      </c>
      <c r="F3" s="881"/>
      <c r="G3" s="882" t="s">
        <v>1146</v>
      </c>
      <c r="H3" s="883"/>
      <c r="I3" s="581"/>
    </row>
    <row r="4" spans="1:9" ht="31.5" customHeight="1" x14ac:dyDescent="0.25">
      <c r="A4" s="878"/>
      <c r="B4" s="880"/>
      <c r="C4" s="583" t="s">
        <v>292</v>
      </c>
      <c r="D4" s="583" t="s">
        <v>293</v>
      </c>
      <c r="E4" s="583" t="s">
        <v>292</v>
      </c>
      <c r="F4" s="583" t="s">
        <v>293</v>
      </c>
      <c r="G4" s="583" t="s">
        <v>292</v>
      </c>
      <c r="H4" s="584" t="s">
        <v>293</v>
      </c>
    </row>
    <row r="5" spans="1:9" x14ac:dyDescent="0.25">
      <c r="A5" s="585"/>
      <c r="B5" s="586"/>
      <c r="C5" s="587" t="s">
        <v>249</v>
      </c>
      <c r="D5" s="587" t="s">
        <v>250</v>
      </c>
      <c r="E5" s="587" t="s">
        <v>251</v>
      </c>
      <c r="F5" s="587" t="s">
        <v>258</v>
      </c>
      <c r="G5" s="587" t="s">
        <v>29</v>
      </c>
      <c r="H5" s="588" t="s">
        <v>30</v>
      </c>
    </row>
    <row r="6" spans="1:9" x14ac:dyDescent="0.25">
      <c r="A6" s="585">
        <v>1</v>
      </c>
      <c r="B6" s="589" t="s">
        <v>941</v>
      </c>
      <c r="C6" s="689">
        <f>SUM(C7:C18)</f>
        <v>4346172.3899999997</v>
      </c>
      <c r="D6" s="689">
        <f>SUM(D7:D18)</f>
        <v>507547.73000000004</v>
      </c>
      <c r="E6" s="689">
        <f>SUM(E7:E18)</f>
        <v>4816212.7300000004</v>
      </c>
      <c r="F6" s="689">
        <f>SUM(F7:F18)</f>
        <v>303996.15000000002</v>
      </c>
      <c r="G6" s="689">
        <f>E6-C6</f>
        <v>470040.34000000078</v>
      </c>
      <c r="H6" s="690">
        <f>F6-D6</f>
        <v>-203551.58000000002</v>
      </c>
    </row>
    <row r="7" spans="1:9" ht="17.25" customHeight="1" x14ac:dyDescent="0.25">
      <c r="A7" s="585">
        <f>A6+1</f>
        <v>2</v>
      </c>
      <c r="B7" s="590" t="s">
        <v>751</v>
      </c>
      <c r="C7" s="683">
        <v>98500.86</v>
      </c>
      <c r="D7" s="683">
        <v>7435.57</v>
      </c>
      <c r="E7" s="684">
        <v>102897.33</v>
      </c>
      <c r="F7" s="684">
        <v>5368.9</v>
      </c>
      <c r="G7" s="691">
        <f>E7-C7</f>
        <v>4396.4700000000012</v>
      </c>
      <c r="H7" s="692">
        <f>F7-D7</f>
        <v>-2066.67</v>
      </c>
    </row>
    <row r="8" spans="1:9" ht="30.6" customHeight="1" x14ac:dyDescent="0.25">
      <c r="A8" s="585">
        <f t="shared" ref="A8:A71" si="0">A7+1</f>
        <v>3</v>
      </c>
      <c r="B8" s="591" t="s">
        <v>848</v>
      </c>
      <c r="C8" s="683">
        <v>340059.32</v>
      </c>
      <c r="D8" s="683">
        <v>19503.419999999998</v>
      </c>
      <c r="E8" s="684">
        <v>350926.58</v>
      </c>
      <c r="F8" s="684">
        <v>6612.08</v>
      </c>
      <c r="G8" s="691">
        <f t="shared" ref="G8:H71" si="1">E8-C8</f>
        <v>10867.260000000009</v>
      </c>
      <c r="H8" s="692">
        <f t="shared" si="1"/>
        <v>-12891.339999999998</v>
      </c>
    </row>
    <row r="9" spans="1:9" x14ac:dyDescent="0.25">
      <c r="A9" s="585">
        <f t="shared" si="0"/>
        <v>4</v>
      </c>
      <c r="B9" s="590" t="s">
        <v>752</v>
      </c>
      <c r="C9" s="683">
        <v>606615.63</v>
      </c>
      <c r="D9" s="683">
        <v>60024.43</v>
      </c>
      <c r="E9" s="684">
        <v>522757.67</v>
      </c>
      <c r="F9" s="684">
        <v>29390.720000000001</v>
      </c>
      <c r="G9" s="691">
        <f t="shared" si="1"/>
        <v>-83857.960000000021</v>
      </c>
      <c r="H9" s="692">
        <f t="shared" si="1"/>
        <v>-30633.71</v>
      </c>
    </row>
    <row r="10" spans="1:9" x14ac:dyDescent="0.25">
      <c r="A10" s="585">
        <f t="shared" si="0"/>
        <v>5</v>
      </c>
      <c r="B10" s="590" t="s">
        <v>753</v>
      </c>
      <c r="C10" s="683">
        <v>10162.58</v>
      </c>
      <c r="D10" s="683">
        <v>1734.91</v>
      </c>
      <c r="E10" s="684">
        <v>8729.44</v>
      </c>
      <c r="F10" s="684">
        <v>202.96</v>
      </c>
      <c r="G10" s="691">
        <f t="shared" si="1"/>
        <v>-1433.1399999999994</v>
      </c>
      <c r="H10" s="692">
        <f t="shared" si="1"/>
        <v>-1531.95</v>
      </c>
    </row>
    <row r="11" spans="1:9" x14ac:dyDescent="0.25">
      <c r="A11" s="585">
        <f t="shared" si="0"/>
        <v>6</v>
      </c>
      <c r="B11" s="590" t="s">
        <v>754</v>
      </c>
      <c r="C11" s="683">
        <v>20583.689999999999</v>
      </c>
      <c r="D11" s="683">
        <v>5697.09</v>
      </c>
      <c r="E11" s="684">
        <v>10488.86</v>
      </c>
      <c r="F11" s="684">
        <v>6300.59</v>
      </c>
      <c r="G11" s="691">
        <f t="shared" si="1"/>
        <v>-10094.829999999998</v>
      </c>
      <c r="H11" s="692">
        <f t="shared" si="1"/>
        <v>603.5</v>
      </c>
    </row>
    <row r="12" spans="1:9" x14ac:dyDescent="0.25">
      <c r="A12" s="585">
        <f t="shared" si="0"/>
        <v>7</v>
      </c>
      <c r="B12" s="590" t="s">
        <v>755</v>
      </c>
      <c r="C12" s="683">
        <v>152486.23000000001</v>
      </c>
      <c r="D12" s="683">
        <v>40712.769999999997</v>
      </c>
      <c r="E12" s="684">
        <v>267091.34999999998</v>
      </c>
      <c r="F12" s="684">
        <v>28206.23</v>
      </c>
      <c r="G12" s="691">
        <f t="shared" si="1"/>
        <v>114605.11999999997</v>
      </c>
      <c r="H12" s="692">
        <f t="shared" si="1"/>
        <v>-12506.539999999997</v>
      </c>
    </row>
    <row r="13" spans="1:9" ht="31.5" x14ac:dyDescent="0.25">
      <c r="A13" s="585">
        <f t="shared" si="0"/>
        <v>8</v>
      </c>
      <c r="B13" s="590" t="s">
        <v>98</v>
      </c>
      <c r="C13" s="683">
        <v>170832.16</v>
      </c>
      <c r="D13" s="683">
        <v>46559.34</v>
      </c>
      <c r="E13" s="684">
        <v>156304.37</v>
      </c>
      <c r="F13" s="684">
        <v>33440.42</v>
      </c>
      <c r="G13" s="691">
        <f t="shared" si="1"/>
        <v>-14527.790000000008</v>
      </c>
      <c r="H13" s="692">
        <f t="shared" si="1"/>
        <v>-13118.919999999998</v>
      </c>
    </row>
    <row r="14" spans="1:9" x14ac:dyDescent="0.25">
      <c r="A14" s="585">
        <f t="shared" si="0"/>
        <v>9</v>
      </c>
      <c r="B14" s="590" t="s">
        <v>99</v>
      </c>
      <c r="C14" s="683">
        <v>391796.59</v>
      </c>
      <c r="D14" s="683">
        <v>131545.76</v>
      </c>
      <c r="E14" s="684">
        <v>119161.25</v>
      </c>
      <c r="F14" s="684">
        <v>88435.1</v>
      </c>
      <c r="G14" s="691">
        <f t="shared" si="1"/>
        <v>-272635.34000000003</v>
      </c>
      <c r="H14" s="692">
        <f t="shared" si="1"/>
        <v>-43110.66</v>
      </c>
    </row>
    <row r="15" spans="1:9" x14ac:dyDescent="0.25">
      <c r="A15" s="585">
        <f t="shared" si="0"/>
        <v>10</v>
      </c>
      <c r="B15" s="592" t="s">
        <v>100</v>
      </c>
      <c r="C15" s="683">
        <v>1017818.93</v>
      </c>
      <c r="D15" s="683">
        <v>47923.44</v>
      </c>
      <c r="E15" s="684">
        <v>904337.47</v>
      </c>
      <c r="F15" s="684">
        <v>19266.41</v>
      </c>
      <c r="G15" s="691">
        <f t="shared" si="1"/>
        <v>-113481.46000000008</v>
      </c>
      <c r="H15" s="692">
        <f t="shared" si="1"/>
        <v>-28657.030000000002</v>
      </c>
    </row>
    <row r="16" spans="1:9" ht="16.149999999999999" customHeight="1" x14ac:dyDescent="0.25">
      <c r="A16" s="585">
        <f t="shared" si="0"/>
        <v>11</v>
      </c>
      <c r="B16" s="590" t="s">
        <v>101</v>
      </c>
      <c r="C16" s="683">
        <v>212564.34</v>
      </c>
      <c r="D16" s="683">
        <v>2989.78</v>
      </c>
      <c r="E16" s="684">
        <v>356997.46</v>
      </c>
      <c r="F16" s="684">
        <v>609.79</v>
      </c>
      <c r="G16" s="691">
        <f t="shared" si="1"/>
        <v>144433.12000000002</v>
      </c>
      <c r="H16" s="692">
        <f t="shared" si="1"/>
        <v>-2379.9900000000002</v>
      </c>
    </row>
    <row r="17" spans="1:9" ht="31.5" x14ac:dyDescent="0.25">
      <c r="A17" s="585">
        <f t="shared" si="0"/>
        <v>12</v>
      </c>
      <c r="B17" s="592" t="s">
        <v>1219</v>
      </c>
      <c r="C17" s="683">
        <v>783376.71</v>
      </c>
      <c r="D17" s="683">
        <v>82534.55</v>
      </c>
      <c r="E17" s="684">
        <v>1166545.3</v>
      </c>
      <c r="F17" s="684">
        <v>27197.599999999999</v>
      </c>
      <c r="G17" s="691">
        <f t="shared" si="1"/>
        <v>383168.59000000008</v>
      </c>
      <c r="H17" s="692">
        <f t="shared" si="1"/>
        <v>-55336.950000000004</v>
      </c>
      <c r="I17" s="593" t="s">
        <v>1220</v>
      </c>
    </row>
    <row r="18" spans="1:9" x14ac:dyDescent="0.25">
      <c r="A18" s="585">
        <f t="shared" si="0"/>
        <v>13</v>
      </c>
      <c r="B18" s="590" t="s">
        <v>1221</v>
      </c>
      <c r="C18" s="683">
        <v>541375.35</v>
      </c>
      <c r="D18" s="683">
        <v>60886.67</v>
      </c>
      <c r="E18" s="684">
        <v>849975.65</v>
      </c>
      <c r="F18" s="684">
        <v>58965.35</v>
      </c>
      <c r="G18" s="691">
        <f t="shared" si="1"/>
        <v>308600.30000000005</v>
      </c>
      <c r="H18" s="692">
        <f t="shared" si="1"/>
        <v>-1921.3199999999997</v>
      </c>
      <c r="I18" s="593" t="s">
        <v>1222</v>
      </c>
    </row>
    <row r="19" spans="1:9" x14ac:dyDescent="0.25">
      <c r="A19" s="585">
        <f t="shared" si="0"/>
        <v>14</v>
      </c>
      <c r="B19" s="589" t="s">
        <v>942</v>
      </c>
      <c r="C19" s="689">
        <f>SUM(C20:C25)</f>
        <v>4906230.3199999994</v>
      </c>
      <c r="D19" s="689">
        <f>SUM(D20:D25)</f>
        <v>466985.72000000003</v>
      </c>
      <c r="E19" s="689">
        <f>SUM(E20:E25)</f>
        <v>4677880.43</v>
      </c>
      <c r="F19" s="689">
        <f>SUM(F20:F25)</f>
        <v>400082.69</v>
      </c>
      <c r="G19" s="689">
        <f t="shared" si="1"/>
        <v>-228349.88999999966</v>
      </c>
      <c r="H19" s="690">
        <f t="shared" si="1"/>
        <v>-66903.030000000028</v>
      </c>
    </row>
    <row r="20" spans="1:9" x14ac:dyDescent="0.25">
      <c r="A20" s="585">
        <f t="shared" si="0"/>
        <v>15</v>
      </c>
      <c r="B20" s="590" t="s">
        <v>756</v>
      </c>
      <c r="C20" s="683">
        <v>1746700.77</v>
      </c>
      <c r="D20" s="683">
        <v>97720.639999999999</v>
      </c>
      <c r="E20" s="684">
        <v>1582850.82</v>
      </c>
      <c r="F20" s="684">
        <v>44194.34</v>
      </c>
      <c r="G20" s="691">
        <f t="shared" si="1"/>
        <v>-163849.94999999995</v>
      </c>
      <c r="H20" s="692">
        <f t="shared" si="1"/>
        <v>-53526.3</v>
      </c>
    </row>
    <row r="21" spans="1:9" x14ac:dyDescent="0.25">
      <c r="A21" s="585">
        <f t="shared" si="0"/>
        <v>16</v>
      </c>
      <c r="B21" s="590" t="s">
        <v>757</v>
      </c>
      <c r="C21" s="683">
        <v>2842481.44</v>
      </c>
      <c r="D21" s="683">
        <v>211508</v>
      </c>
      <c r="E21" s="684">
        <v>2863101.55</v>
      </c>
      <c r="F21" s="684">
        <v>195726.94</v>
      </c>
      <c r="G21" s="691">
        <f t="shared" si="1"/>
        <v>20620.10999999987</v>
      </c>
      <c r="H21" s="692">
        <f t="shared" si="1"/>
        <v>-15781.059999999998</v>
      </c>
    </row>
    <row r="22" spans="1:9" x14ac:dyDescent="0.25">
      <c r="A22" s="585">
        <f t="shared" si="0"/>
        <v>17</v>
      </c>
      <c r="B22" s="590" t="s">
        <v>758</v>
      </c>
      <c r="C22" s="683">
        <v>254269.06</v>
      </c>
      <c r="D22" s="683">
        <v>42730.01</v>
      </c>
      <c r="E22" s="684">
        <v>148475.14000000001</v>
      </c>
      <c r="F22" s="684">
        <v>22784.65</v>
      </c>
      <c r="G22" s="691">
        <f t="shared" si="1"/>
        <v>-105793.91999999998</v>
      </c>
      <c r="H22" s="692">
        <f t="shared" si="1"/>
        <v>-19945.36</v>
      </c>
    </row>
    <row r="23" spans="1:9" x14ac:dyDescent="0.25">
      <c r="A23" s="585">
        <f t="shared" si="0"/>
        <v>18</v>
      </c>
      <c r="B23" s="590" t="s">
        <v>759</v>
      </c>
      <c r="C23" s="683">
        <v>62630.34</v>
      </c>
      <c r="D23" s="683">
        <v>114895.44</v>
      </c>
      <c r="E23" s="684">
        <v>83405.53</v>
      </c>
      <c r="F23" s="684">
        <v>137376.76</v>
      </c>
      <c r="G23" s="691">
        <f t="shared" si="1"/>
        <v>20775.190000000002</v>
      </c>
      <c r="H23" s="692">
        <f t="shared" si="1"/>
        <v>22481.320000000007</v>
      </c>
    </row>
    <row r="24" spans="1:9" x14ac:dyDescent="0.25">
      <c r="A24" s="585">
        <f t="shared" si="0"/>
        <v>19</v>
      </c>
      <c r="B24" s="590" t="s">
        <v>760</v>
      </c>
      <c r="C24" s="683">
        <v>148.71</v>
      </c>
      <c r="D24" s="683">
        <v>0</v>
      </c>
      <c r="E24" s="684">
        <v>47.39</v>
      </c>
      <c r="F24" s="684">
        <v>0</v>
      </c>
      <c r="G24" s="691">
        <f t="shared" si="1"/>
        <v>-101.32000000000001</v>
      </c>
      <c r="H24" s="692">
        <f t="shared" si="1"/>
        <v>0</v>
      </c>
    </row>
    <row r="25" spans="1:9" x14ac:dyDescent="0.25">
      <c r="A25" s="585">
        <f t="shared" si="0"/>
        <v>20</v>
      </c>
      <c r="B25" s="590" t="s">
        <v>845</v>
      </c>
      <c r="C25" s="683">
        <v>0</v>
      </c>
      <c r="D25" s="683">
        <v>131.63</v>
      </c>
      <c r="E25" s="684">
        <v>0</v>
      </c>
      <c r="F25" s="684">
        <v>0</v>
      </c>
      <c r="G25" s="691">
        <f t="shared" si="1"/>
        <v>0</v>
      </c>
      <c r="H25" s="692">
        <f t="shared" si="1"/>
        <v>-131.63</v>
      </c>
    </row>
    <row r="26" spans="1:9" x14ac:dyDescent="0.25">
      <c r="A26" s="585">
        <f t="shared" si="0"/>
        <v>21</v>
      </c>
      <c r="B26" s="589" t="s">
        <v>287</v>
      </c>
      <c r="C26" s="693" t="s">
        <v>277</v>
      </c>
      <c r="D26" s="693" t="s">
        <v>277</v>
      </c>
      <c r="E26" s="693" t="s">
        <v>277</v>
      </c>
      <c r="F26" s="693" t="s">
        <v>277</v>
      </c>
      <c r="G26" s="694" t="s">
        <v>141</v>
      </c>
      <c r="H26" s="695" t="s">
        <v>141</v>
      </c>
    </row>
    <row r="27" spans="1:9" x14ac:dyDescent="0.25">
      <c r="A27" s="585">
        <f t="shared" si="0"/>
        <v>22</v>
      </c>
      <c r="B27" s="589" t="s">
        <v>943</v>
      </c>
      <c r="C27" s="689">
        <f>SUM(C28:C31)</f>
        <v>0</v>
      </c>
      <c r="D27" s="689">
        <f>SUM(D28:D31)</f>
        <v>46050.67</v>
      </c>
      <c r="E27" s="689">
        <f>SUM(E28:E31)</f>
        <v>0</v>
      </c>
      <c r="F27" s="689">
        <f>SUM(F28:F31)</f>
        <v>17999.75</v>
      </c>
      <c r="G27" s="689">
        <f t="shared" si="1"/>
        <v>0</v>
      </c>
      <c r="H27" s="690">
        <f t="shared" si="1"/>
        <v>-28050.92</v>
      </c>
    </row>
    <row r="28" spans="1:9" x14ac:dyDescent="0.25">
      <c r="A28" s="585">
        <f t="shared" si="0"/>
        <v>23</v>
      </c>
      <c r="B28" s="590" t="s">
        <v>241</v>
      </c>
      <c r="C28" s="683">
        <v>0</v>
      </c>
      <c r="D28" s="683">
        <v>0</v>
      </c>
      <c r="E28" s="684">
        <v>0</v>
      </c>
      <c r="F28" s="684">
        <v>0</v>
      </c>
      <c r="G28" s="691">
        <f t="shared" si="1"/>
        <v>0</v>
      </c>
      <c r="H28" s="692">
        <f t="shared" si="1"/>
        <v>0</v>
      </c>
    </row>
    <row r="29" spans="1:9" x14ac:dyDescent="0.25">
      <c r="A29" s="585">
        <f t="shared" si="0"/>
        <v>24</v>
      </c>
      <c r="B29" s="591" t="s">
        <v>265</v>
      </c>
      <c r="C29" s="683">
        <v>0</v>
      </c>
      <c r="D29" s="683">
        <v>0</v>
      </c>
      <c r="E29" s="684">
        <v>0</v>
      </c>
      <c r="F29" s="684">
        <v>0</v>
      </c>
      <c r="G29" s="691">
        <f t="shared" si="1"/>
        <v>0</v>
      </c>
      <c r="H29" s="692">
        <f t="shared" si="1"/>
        <v>0</v>
      </c>
    </row>
    <row r="30" spans="1:9" x14ac:dyDescent="0.25">
      <c r="A30" s="585">
        <f t="shared" si="0"/>
        <v>25</v>
      </c>
      <c r="B30" s="591" t="s">
        <v>53</v>
      </c>
      <c r="C30" s="683">
        <v>0</v>
      </c>
      <c r="D30" s="683">
        <v>0</v>
      </c>
      <c r="E30" s="684">
        <v>0</v>
      </c>
      <c r="F30" s="684">
        <v>0</v>
      </c>
      <c r="G30" s="691">
        <f t="shared" si="1"/>
        <v>0</v>
      </c>
      <c r="H30" s="692">
        <f t="shared" si="1"/>
        <v>0</v>
      </c>
    </row>
    <row r="31" spans="1:9" x14ac:dyDescent="0.25">
      <c r="A31" s="585">
        <f t="shared" si="0"/>
        <v>26</v>
      </c>
      <c r="B31" s="590" t="s">
        <v>54</v>
      </c>
      <c r="C31" s="683">
        <v>0</v>
      </c>
      <c r="D31" s="683">
        <v>46050.67</v>
      </c>
      <c r="E31" s="684">
        <v>0</v>
      </c>
      <c r="F31" s="684">
        <v>17999.75</v>
      </c>
      <c r="G31" s="691">
        <f t="shared" si="1"/>
        <v>0</v>
      </c>
      <c r="H31" s="692">
        <f t="shared" si="1"/>
        <v>-28050.92</v>
      </c>
    </row>
    <row r="32" spans="1:9" x14ac:dyDescent="0.25">
      <c r="A32" s="585">
        <f t="shared" si="0"/>
        <v>27</v>
      </c>
      <c r="B32" s="589" t="s">
        <v>944</v>
      </c>
      <c r="C32" s="689">
        <f>SUM(C33:C39)</f>
        <v>2151603.52</v>
      </c>
      <c r="D32" s="689">
        <f>SUM(D33:D39)</f>
        <v>244931.32</v>
      </c>
      <c r="E32" s="689">
        <f>SUM(E33:E39)</f>
        <v>2044374.04</v>
      </c>
      <c r="F32" s="689">
        <f>SUM(F33:F39)</f>
        <v>176449.18</v>
      </c>
      <c r="G32" s="689">
        <f t="shared" si="1"/>
        <v>-107229.47999999998</v>
      </c>
      <c r="H32" s="690">
        <f t="shared" si="1"/>
        <v>-68482.140000000014</v>
      </c>
    </row>
    <row r="33" spans="1:9" x14ac:dyDescent="0.25">
      <c r="A33" s="585">
        <f t="shared" si="0"/>
        <v>28</v>
      </c>
      <c r="B33" s="590" t="s">
        <v>102</v>
      </c>
      <c r="C33" s="683">
        <v>1132336.1399999999</v>
      </c>
      <c r="D33" s="683">
        <v>141195.1</v>
      </c>
      <c r="E33" s="684">
        <v>921078.42</v>
      </c>
      <c r="F33" s="684">
        <v>51528.51</v>
      </c>
      <c r="G33" s="691">
        <f t="shared" si="1"/>
        <v>-211257.71999999986</v>
      </c>
      <c r="H33" s="692">
        <f t="shared" si="1"/>
        <v>-89666.59</v>
      </c>
    </row>
    <row r="34" spans="1:9" ht="31.5" x14ac:dyDescent="0.25">
      <c r="A34" s="585">
        <f t="shared" si="0"/>
        <v>29</v>
      </c>
      <c r="B34" s="590" t="s">
        <v>1223</v>
      </c>
      <c r="C34" s="683">
        <v>501120.39</v>
      </c>
      <c r="D34" s="683">
        <v>43557.97</v>
      </c>
      <c r="E34" s="684">
        <v>483538.39</v>
      </c>
      <c r="F34" s="684">
        <v>34529.1</v>
      </c>
      <c r="G34" s="691">
        <f t="shared" si="1"/>
        <v>-17582</v>
      </c>
      <c r="H34" s="692">
        <f t="shared" si="1"/>
        <v>-9028.8700000000026</v>
      </c>
      <c r="I34" s="593" t="s">
        <v>1224</v>
      </c>
    </row>
    <row r="35" spans="1:9" x14ac:dyDescent="0.25">
      <c r="A35" s="585">
        <f t="shared" si="0"/>
        <v>30</v>
      </c>
      <c r="B35" s="590" t="s">
        <v>103</v>
      </c>
      <c r="C35" s="683">
        <v>23878.85</v>
      </c>
      <c r="D35" s="683">
        <v>2870.19</v>
      </c>
      <c r="E35" s="684">
        <v>30849.88</v>
      </c>
      <c r="F35" s="684">
        <v>2235.64</v>
      </c>
      <c r="G35" s="691">
        <f t="shared" si="1"/>
        <v>6971.0300000000025</v>
      </c>
      <c r="H35" s="692">
        <f t="shared" si="1"/>
        <v>-634.55000000000018</v>
      </c>
    </row>
    <row r="36" spans="1:9" x14ac:dyDescent="0.25">
      <c r="A36" s="585">
        <f t="shared" si="0"/>
        <v>31</v>
      </c>
      <c r="B36" s="590" t="s">
        <v>104</v>
      </c>
      <c r="C36" s="683">
        <v>39520.54</v>
      </c>
      <c r="D36" s="683">
        <v>11347.49</v>
      </c>
      <c r="E36" s="684">
        <v>60917.3</v>
      </c>
      <c r="F36" s="684">
        <v>9822.17</v>
      </c>
      <c r="G36" s="691">
        <f t="shared" si="1"/>
        <v>21396.760000000002</v>
      </c>
      <c r="H36" s="692">
        <f t="shared" si="1"/>
        <v>-1525.3199999999997</v>
      </c>
    </row>
    <row r="37" spans="1:9" ht="31.5" x14ac:dyDescent="0.25">
      <c r="A37" s="585">
        <f t="shared" si="0"/>
        <v>32</v>
      </c>
      <c r="B37" s="592" t="s">
        <v>105</v>
      </c>
      <c r="C37" s="683">
        <v>61976.56</v>
      </c>
      <c r="D37" s="683">
        <v>406.09</v>
      </c>
      <c r="E37" s="684">
        <v>5296.6</v>
      </c>
      <c r="F37" s="684">
        <v>55</v>
      </c>
      <c r="G37" s="691">
        <f t="shared" si="1"/>
        <v>-56679.96</v>
      </c>
      <c r="H37" s="692">
        <f t="shared" si="1"/>
        <v>-351.09</v>
      </c>
    </row>
    <row r="38" spans="1:9" x14ac:dyDescent="0.25">
      <c r="A38" s="585">
        <f t="shared" si="0"/>
        <v>33</v>
      </c>
      <c r="B38" s="590" t="s">
        <v>796</v>
      </c>
      <c r="C38" s="683">
        <v>240498.05</v>
      </c>
      <c r="D38" s="683">
        <v>8004.93</v>
      </c>
      <c r="E38" s="684">
        <v>278934.23</v>
      </c>
      <c r="F38" s="684">
        <v>26297.84</v>
      </c>
      <c r="G38" s="691">
        <f t="shared" si="1"/>
        <v>38436.179999999993</v>
      </c>
      <c r="H38" s="692">
        <f t="shared" si="1"/>
        <v>18292.91</v>
      </c>
    </row>
    <row r="39" spans="1:9" x14ac:dyDescent="0.25">
      <c r="A39" s="585">
        <f t="shared" si="0"/>
        <v>34</v>
      </c>
      <c r="B39" s="590" t="s">
        <v>106</v>
      </c>
      <c r="C39" s="683">
        <v>152272.99</v>
      </c>
      <c r="D39" s="683">
        <v>37549.550000000003</v>
      </c>
      <c r="E39" s="684">
        <v>263759.21999999997</v>
      </c>
      <c r="F39" s="684">
        <v>51980.92</v>
      </c>
      <c r="G39" s="691">
        <f t="shared" si="1"/>
        <v>111486.22999999998</v>
      </c>
      <c r="H39" s="692">
        <f t="shared" si="1"/>
        <v>14431.369999999995</v>
      </c>
    </row>
    <row r="40" spans="1:9" x14ac:dyDescent="0.25">
      <c r="A40" s="585">
        <f t="shared" si="0"/>
        <v>35</v>
      </c>
      <c r="B40" s="589" t="s">
        <v>945</v>
      </c>
      <c r="C40" s="689">
        <f>C41+C42</f>
        <v>1072494.3</v>
      </c>
      <c r="D40" s="689">
        <f>D41+D42</f>
        <v>102703.85</v>
      </c>
      <c r="E40" s="689">
        <f>E41+E42</f>
        <v>195080.26</v>
      </c>
      <c r="F40" s="689">
        <f>F41+F42</f>
        <v>41881.56</v>
      </c>
      <c r="G40" s="689">
        <f t="shared" si="1"/>
        <v>-877414.04</v>
      </c>
      <c r="H40" s="690">
        <f t="shared" si="1"/>
        <v>-60822.290000000008</v>
      </c>
    </row>
    <row r="41" spans="1:9" x14ac:dyDescent="0.25">
      <c r="A41" s="585">
        <f t="shared" si="0"/>
        <v>36</v>
      </c>
      <c r="B41" s="590" t="s">
        <v>761</v>
      </c>
      <c r="C41" s="683">
        <v>180471.9</v>
      </c>
      <c r="D41" s="683">
        <v>63734.69</v>
      </c>
      <c r="E41" s="684">
        <v>80338.48</v>
      </c>
      <c r="F41" s="684">
        <v>38161.89</v>
      </c>
      <c r="G41" s="691">
        <f t="shared" si="1"/>
        <v>-100133.42</v>
      </c>
      <c r="H41" s="692">
        <f t="shared" si="1"/>
        <v>-25572.800000000003</v>
      </c>
    </row>
    <row r="42" spans="1:9" x14ac:dyDescent="0.25">
      <c r="A42" s="585">
        <f t="shared" si="0"/>
        <v>37</v>
      </c>
      <c r="B42" s="590" t="s">
        <v>1225</v>
      </c>
      <c r="C42" s="683">
        <v>892022.4</v>
      </c>
      <c r="D42" s="683">
        <v>38969.160000000003</v>
      </c>
      <c r="E42" s="684">
        <v>114741.78</v>
      </c>
      <c r="F42" s="684">
        <v>3719.67</v>
      </c>
      <c r="G42" s="691">
        <f t="shared" si="1"/>
        <v>-777280.62</v>
      </c>
      <c r="H42" s="692">
        <f t="shared" si="1"/>
        <v>-35249.490000000005</v>
      </c>
      <c r="I42" s="593" t="s">
        <v>1226</v>
      </c>
    </row>
    <row r="43" spans="1:9" x14ac:dyDescent="0.25">
      <c r="A43" s="585">
        <f t="shared" si="0"/>
        <v>38</v>
      </c>
      <c r="B43" s="589" t="s">
        <v>288</v>
      </c>
      <c r="C43" s="685">
        <v>157261.99</v>
      </c>
      <c r="D43" s="685">
        <v>19878.34</v>
      </c>
      <c r="E43" s="686">
        <v>53507.41</v>
      </c>
      <c r="F43" s="686">
        <v>11310.98</v>
      </c>
      <c r="G43" s="691">
        <f t="shared" si="1"/>
        <v>-103754.57999999999</v>
      </c>
      <c r="H43" s="692">
        <f t="shared" si="1"/>
        <v>-8567.36</v>
      </c>
    </row>
    <row r="44" spans="1:9" x14ac:dyDescent="0.25">
      <c r="A44" s="585">
        <f t="shared" si="0"/>
        <v>39</v>
      </c>
      <c r="B44" s="589" t="s">
        <v>946</v>
      </c>
      <c r="C44" s="689">
        <f>SUM(C45:C59)</f>
        <v>5356100.9000000004</v>
      </c>
      <c r="D44" s="689">
        <f>SUM(D45:D59)</f>
        <v>1010426.72</v>
      </c>
      <c r="E44" s="689">
        <f>SUM(E45:E59)</f>
        <v>4715406.3</v>
      </c>
      <c r="F44" s="689">
        <f>SUM(F45:F59)</f>
        <v>710316.13</v>
      </c>
      <c r="G44" s="689">
        <f t="shared" si="1"/>
        <v>-640694.60000000056</v>
      </c>
      <c r="H44" s="690">
        <f t="shared" si="1"/>
        <v>-300110.58999999997</v>
      </c>
    </row>
    <row r="45" spans="1:9" x14ac:dyDescent="0.25">
      <c r="A45" s="585">
        <f t="shared" si="0"/>
        <v>40</v>
      </c>
      <c r="B45" s="590" t="s">
        <v>108</v>
      </c>
      <c r="C45" s="683">
        <v>60546.93</v>
      </c>
      <c r="D45" s="683">
        <v>10659.93</v>
      </c>
      <c r="E45" s="684">
        <v>16268.83</v>
      </c>
      <c r="F45" s="684">
        <v>10801.27</v>
      </c>
      <c r="G45" s="691">
        <f t="shared" si="1"/>
        <v>-44278.1</v>
      </c>
      <c r="H45" s="692">
        <f t="shared" si="1"/>
        <v>141.34000000000015</v>
      </c>
    </row>
    <row r="46" spans="1:9" x14ac:dyDescent="0.25">
      <c r="A46" s="585">
        <f t="shared" si="0"/>
        <v>41</v>
      </c>
      <c r="B46" s="590" t="s">
        <v>107</v>
      </c>
      <c r="C46" s="683">
        <v>77518.45</v>
      </c>
      <c r="D46" s="683">
        <v>6694.54</v>
      </c>
      <c r="E46" s="684">
        <v>115233.17</v>
      </c>
      <c r="F46" s="684">
        <v>11984.84</v>
      </c>
      <c r="G46" s="691">
        <f t="shared" si="1"/>
        <v>37714.720000000001</v>
      </c>
      <c r="H46" s="692">
        <f t="shared" si="1"/>
        <v>5290.3</v>
      </c>
    </row>
    <row r="47" spans="1:9" x14ac:dyDescent="0.25">
      <c r="A47" s="585">
        <f t="shared" si="0"/>
        <v>42</v>
      </c>
      <c r="B47" s="590" t="s">
        <v>952</v>
      </c>
      <c r="C47" s="683">
        <v>651421.13</v>
      </c>
      <c r="D47" s="683">
        <v>38543.46</v>
      </c>
      <c r="E47" s="684">
        <v>265781.53999999998</v>
      </c>
      <c r="F47" s="684">
        <v>6496.68</v>
      </c>
      <c r="G47" s="691">
        <f t="shared" si="1"/>
        <v>-385639.59</v>
      </c>
      <c r="H47" s="692">
        <f t="shared" si="1"/>
        <v>-32046.78</v>
      </c>
    </row>
    <row r="48" spans="1:9" x14ac:dyDescent="0.25">
      <c r="A48" s="585">
        <f t="shared" si="0"/>
        <v>43</v>
      </c>
      <c r="B48" s="590" t="s">
        <v>109</v>
      </c>
      <c r="C48" s="683">
        <v>58967.8</v>
      </c>
      <c r="D48" s="683">
        <v>2184.4699999999998</v>
      </c>
      <c r="E48" s="684">
        <v>35820.720000000001</v>
      </c>
      <c r="F48" s="684">
        <v>1125.3</v>
      </c>
      <c r="G48" s="691">
        <f t="shared" si="1"/>
        <v>-23147.08</v>
      </c>
      <c r="H48" s="692">
        <f t="shared" si="1"/>
        <v>-1059.1699999999998</v>
      </c>
    </row>
    <row r="49" spans="1:12" x14ac:dyDescent="0.25">
      <c r="A49" s="585">
        <f t="shared" si="0"/>
        <v>44</v>
      </c>
      <c r="B49" s="590" t="s">
        <v>762</v>
      </c>
      <c r="C49" s="683">
        <v>133715.07</v>
      </c>
      <c r="D49" s="683">
        <v>20996.69</v>
      </c>
      <c r="E49" s="684">
        <v>118584.25</v>
      </c>
      <c r="F49" s="684">
        <v>16989.5</v>
      </c>
      <c r="G49" s="691">
        <f t="shared" si="1"/>
        <v>-15130.820000000007</v>
      </c>
      <c r="H49" s="692">
        <f t="shared" si="1"/>
        <v>-4007.1899999999987</v>
      </c>
    </row>
    <row r="50" spans="1:12" x14ac:dyDescent="0.25">
      <c r="A50" s="585">
        <f t="shared" si="0"/>
        <v>45</v>
      </c>
      <c r="B50" s="590" t="s">
        <v>110</v>
      </c>
      <c r="C50" s="683">
        <v>89602.79</v>
      </c>
      <c r="D50" s="683">
        <v>27373.360000000001</v>
      </c>
      <c r="E50" s="684">
        <v>125644.35</v>
      </c>
      <c r="F50" s="684">
        <v>11261.35</v>
      </c>
      <c r="G50" s="691">
        <f t="shared" si="1"/>
        <v>36041.560000000012</v>
      </c>
      <c r="H50" s="692">
        <f t="shared" si="1"/>
        <v>-16112.01</v>
      </c>
    </row>
    <row r="51" spans="1:12" x14ac:dyDescent="0.25">
      <c r="A51" s="585">
        <f t="shared" si="0"/>
        <v>46</v>
      </c>
      <c r="B51" s="590" t="s">
        <v>763</v>
      </c>
      <c r="C51" s="683">
        <v>54720.71</v>
      </c>
      <c r="D51" s="683">
        <v>7961.17</v>
      </c>
      <c r="E51" s="684">
        <v>70305</v>
      </c>
      <c r="F51" s="684">
        <v>4054.35</v>
      </c>
      <c r="G51" s="691">
        <f t="shared" si="1"/>
        <v>15584.29</v>
      </c>
      <c r="H51" s="692">
        <f t="shared" si="1"/>
        <v>-3906.82</v>
      </c>
    </row>
    <row r="52" spans="1:12" x14ac:dyDescent="0.25">
      <c r="A52" s="585">
        <f t="shared" si="0"/>
        <v>47</v>
      </c>
      <c r="B52" s="590" t="s">
        <v>764</v>
      </c>
      <c r="C52" s="683">
        <v>76094.320000000007</v>
      </c>
      <c r="D52" s="683">
        <v>9498.2999999999993</v>
      </c>
      <c r="E52" s="684">
        <v>62822.36</v>
      </c>
      <c r="F52" s="684">
        <v>5353.89</v>
      </c>
      <c r="G52" s="691">
        <f t="shared" si="1"/>
        <v>-13271.960000000006</v>
      </c>
      <c r="H52" s="692">
        <f t="shared" si="1"/>
        <v>-4144.4099999999989</v>
      </c>
    </row>
    <row r="53" spans="1:12" x14ac:dyDescent="0.25">
      <c r="A53" s="585">
        <f t="shared" si="0"/>
        <v>48</v>
      </c>
      <c r="B53" s="590" t="s">
        <v>111</v>
      </c>
      <c r="C53" s="683">
        <v>191769.45</v>
      </c>
      <c r="D53" s="683">
        <v>24616.99</v>
      </c>
      <c r="E53" s="684">
        <v>254282.95</v>
      </c>
      <c r="F53" s="684">
        <v>22895.75</v>
      </c>
      <c r="G53" s="691">
        <f t="shared" si="1"/>
        <v>62513.5</v>
      </c>
      <c r="H53" s="692">
        <f t="shared" si="1"/>
        <v>-1721.2400000000016</v>
      </c>
    </row>
    <row r="54" spans="1:12" x14ac:dyDescent="0.25">
      <c r="A54" s="585">
        <f t="shared" si="0"/>
        <v>49</v>
      </c>
      <c r="B54" s="590" t="s">
        <v>112</v>
      </c>
      <c r="C54" s="683">
        <v>11068.47</v>
      </c>
      <c r="D54" s="683">
        <v>2008.87</v>
      </c>
      <c r="E54" s="684">
        <v>4201.28</v>
      </c>
      <c r="F54" s="684">
        <v>0</v>
      </c>
      <c r="G54" s="691">
        <f t="shared" si="1"/>
        <v>-6867.19</v>
      </c>
      <c r="H54" s="692">
        <f t="shared" si="1"/>
        <v>-2008.87</v>
      </c>
    </row>
    <row r="55" spans="1:12" x14ac:dyDescent="0.25">
      <c r="A55" s="585">
        <f t="shared" si="0"/>
        <v>50</v>
      </c>
      <c r="B55" s="590" t="s">
        <v>846</v>
      </c>
      <c r="C55" s="683">
        <v>285556.93</v>
      </c>
      <c r="D55" s="683">
        <v>9661.3700000000008</v>
      </c>
      <c r="E55" s="684">
        <v>51659.24</v>
      </c>
      <c r="F55" s="684">
        <v>4661.8100000000004</v>
      </c>
      <c r="G55" s="691">
        <f t="shared" si="1"/>
        <v>-233897.69</v>
      </c>
      <c r="H55" s="692">
        <f t="shared" si="1"/>
        <v>-4999.5600000000004</v>
      </c>
    </row>
    <row r="56" spans="1:12" x14ac:dyDescent="0.25">
      <c r="A56" s="585">
        <f t="shared" si="0"/>
        <v>51</v>
      </c>
      <c r="B56" s="590" t="s">
        <v>87</v>
      </c>
      <c r="C56" s="683">
        <v>90165.56</v>
      </c>
      <c r="D56" s="683">
        <v>6903.2</v>
      </c>
      <c r="E56" s="684">
        <v>94804.88</v>
      </c>
      <c r="F56" s="684">
        <v>1926</v>
      </c>
      <c r="G56" s="691">
        <f t="shared" si="1"/>
        <v>4639.320000000007</v>
      </c>
      <c r="H56" s="692">
        <f t="shared" si="1"/>
        <v>-4977.2</v>
      </c>
    </row>
    <row r="57" spans="1:12" x14ac:dyDescent="0.25">
      <c r="A57" s="585">
        <f t="shared" si="0"/>
        <v>52</v>
      </c>
      <c r="B57" s="590" t="s">
        <v>88</v>
      </c>
      <c r="C57" s="683">
        <v>13.06</v>
      </c>
      <c r="D57" s="683">
        <v>1520</v>
      </c>
      <c r="E57" s="684">
        <v>0</v>
      </c>
      <c r="F57" s="684">
        <v>0</v>
      </c>
      <c r="G57" s="691">
        <f t="shared" si="1"/>
        <v>-13.06</v>
      </c>
      <c r="H57" s="692">
        <f t="shared" si="1"/>
        <v>-1520</v>
      </c>
    </row>
    <row r="58" spans="1:12" ht="47.25" x14ac:dyDescent="0.25">
      <c r="A58" s="585">
        <f t="shared" si="0"/>
        <v>53</v>
      </c>
      <c r="B58" s="590" t="s">
        <v>922</v>
      </c>
      <c r="C58" s="683">
        <v>2232403.87</v>
      </c>
      <c r="D58" s="683">
        <v>482937.73</v>
      </c>
      <c r="E58" s="684">
        <v>2377409.06</v>
      </c>
      <c r="F58" s="684">
        <v>369617.26</v>
      </c>
      <c r="G58" s="691">
        <f t="shared" si="1"/>
        <v>145005.18999999994</v>
      </c>
      <c r="H58" s="692">
        <f t="shared" si="1"/>
        <v>-113320.46999999997</v>
      </c>
      <c r="J58" s="871"/>
      <c r="K58" s="871"/>
      <c r="L58" s="871"/>
    </row>
    <row r="59" spans="1:12" x14ac:dyDescent="0.25">
      <c r="A59" s="585">
        <f t="shared" si="0"/>
        <v>54</v>
      </c>
      <c r="B59" s="590" t="s">
        <v>916</v>
      </c>
      <c r="C59" s="683">
        <v>1342536.36</v>
      </c>
      <c r="D59" s="683">
        <v>358866.64</v>
      </c>
      <c r="E59" s="684">
        <v>1122588.67</v>
      </c>
      <c r="F59" s="684">
        <v>243148.13</v>
      </c>
      <c r="G59" s="691">
        <f t="shared" si="1"/>
        <v>-219947.69000000018</v>
      </c>
      <c r="H59" s="692">
        <f t="shared" si="1"/>
        <v>-115718.51000000001</v>
      </c>
    </row>
    <row r="60" spans="1:12" x14ac:dyDescent="0.25">
      <c r="A60" s="585">
        <f t="shared" si="0"/>
        <v>55</v>
      </c>
      <c r="B60" s="589" t="s">
        <v>947</v>
      </c>
      <c r="C60" s="689">
        <f>C61+C62</f>
        <v>39809159.329999998</v>
      </c>
      <c r="D60" s="689">
        <f>D61+D62</f>
        <v>3781468.3699999996</v>
      </c>
      <c r="E60" s="689">
        <f>E61+E62</f>
        <v>43488794.149999999</v>
      </c>
      <c r="F60" s="689">
        <f>F61+F62</f>
        <v>2839604.65</v>
      </c>
      <c r="G60" s="689">
        <f t="shared" si="1"/>
        <v>3679634.8200000003</v>
      </c>
      <c r="H60" s="690">
        <f t="shared" si="1"/>
        <v>-941863.71999999974</v>
      </c>
      <c r="I60" s="736"/>
    </row>
    <row r="61" spans="1:12" x14ac:dyDescent="0.25">
      <c r="A61" s="585">
        <f t="shared" si="0"/>
        <v>56</v>
      </c>
      <c r="B61" s="590" t="s">
        <v>1227</v>
      </c>
      <c r="C61" s="684">
        <v>38893143.359999999</v>
      </c>
      <c r="D61" s="684">
        <v>3347160.51</v>
      </c>
      <c r="E61" s="684">
        <v>42650281.859999999</v>
      </c>
      <c r="F61" s="684">
        <v>2678784.7999999998</v>
      </c>
      <c r="G61" s="691">
        <f t="shared" si="1"/>
        <v>3757138.5</v>
      </c>
      <c r="H61" s="692">
        <f t="shared" si="1"/>
        <v>-668375.71</v>
      </c>
      <c r="I61" s="593" t="s">
        <v>1228</v>
      </c>
    </row>
    <row r="62" spans="1:12" x14ac:dyDescent="0.25">
      <c r="A62" s="585">
        <f t="shared" si="0"/>
        <v>57</v>
      </c>
      <c r="B62" s="589" t="s">
        <v>948</v>
      </c>
      <c r="C62" s="689">
        <f>SUM(C63:C65)</f>
        <v>916015.97</v>
      </c>
      <c r="D62" s="689">
        <f>SUM(D63:D65)</f>
        <v>434307.86</v>
      </c>
      <c r="E62" s="689">
        <f>SUM(E63:E65)</f>
        <v>838512.29</v>
      </c>
      <c r="F62" s="689">
        <f>SUM(F63:F65)</f>
        <v>160819.85</v>
      </c>
      <c r="G62" s="689">
        <f t="shared" si="1"/>
        <v>-77503.679999999935</v>
      </c>
      <c r="H62" s="690">
        <f t="shared" si="1"/>
        <v>-273488.01</v>
      </c>
      <c r="I62" s="736"/>
      <c r="J62" s="698"/>
      <c r="K62" s="698"/>
    </row>
    <row r="63" spans="1:12" s="595" customFormat="1" x14ac:dyDescent="0.2">
      <c r="A63" s="585">
        <f t="shared" si="0"/>
        <v>58</v>
      </c>
      <c r="B63" s="594" t="s">
        <v>13</v>
      </c>
      <c r="C63" s="687">
        <v>768201.48</v>
      </c>
      <c r="D63" s="687">
        <v>353620.91</v>
      </c>
      <c r="E63" s="688">
        <v>706495.78</v>
      </c>
      <c r="F63" s="688">
        <v>126548.24</v>
      </c>
      <c r="G63" s="691">
        <f t="shared" si="1"/>
        <v>-61705.699999999953</v>
      </c>
      <c r="H63" s="692">
        <f t="shared" si="1"/>
        <v>-227072.66999999998</v>
      </c>
      <c r="I63" s="794"/>
    </row>
    <row r="64" spans="1:12" ht="31.5" x14ac:dyDescent="0.25">
      <c r="A64" s="585">
        <f t="shared" si="0"/>
        <v>59</v>
      </c>
      <c r="B64" s="594" t="s">
        <v>14</v>
      </c>
      <c r="C64" s="683">
        <v>61710.65</v>
      </c>
      <c r="D64" s="683">
        <v>23861.200000000001</v>
      </c>
      <c r="E64" s="684">
        <v>46333.41</v>
      </c>
      <c r="F64" s="684">
        <v>17314.060000000001</v>
      </c>
      <c r="G64" s="691">
        <f t="shared" si="1"/>
        <v>-15377.239999999998</v>
      </c>
      <c r="H64" s="692">
        <f t="shared" si="1"/>
        <v>-6547.1399999999994</v>
      </c>
      <c r="I64" s="736"/>
      <c r="J64" s="698"/>
    </row>
    <row r="65" spans="1:11" x14ac:dyDescent="0.25">
      <c r="A65" s="585">
        <f t="shared" si="0"/>
        <v>60</v>
      </c>
      <c r="B65" s="590" t="s">
        <v>210</v>
      </c>
      <c r="C65" s="683">
        <v>86103.84</v>
      </c>
      <c r="D65" s="683">
        <v>56825.75</v>
      </c>
      <c r="E65" s="684">
        <v>85683.1</v>
      </c>
      <c r="F65" s="684">
        <v>16957.55</v>
      </c>
      <c r="G65" s="691">
        <f t="shared" si="1"/>
        <v>-420.73999999999069</v>
      </c>
      <c r="H65" s="692">
        <f t="shared" si="1"/>
        <v>-39868.199999999997</v>
      </c>
      <c r="I65" s="736"/>
      <c r="J65" s="698"/>
      <c r="K65" s="698"/>
    </row>
    <row r="66" spans="1:11" x14ac:dyDescent="0.25">
      <c r="A66" s="585">
        <f t="shared" si="0"/>
        <v>61</v>
      </c>
      <c r="B66" s="589" t="s">
        <v>151</v>
      </c>
      <c r="C66" s="683">
        <v>13618421.960000001</v>
      </c>
      <c r="D66" s="683">
        <v>1214987.71</v>
      </c>
      <c r="E66" s="684">
        <v>14870862.699999999</v>
      </c>
      <c r="F66" s="684">
        <v>915620.5</v>
      </c>
      <c r="G66" s="691">
        <f t="shared" si="1"/>
        <v>1252440.7399999984</v>
      </c>
      <c r="H66" s="692">
        <f t="shared" si="1"/>
        <v>-299367.20999999996</v>
      </c>
      <c r="I66" s="736"/>
    </row>
    <row r="67" spans="1:11" x14ac:dyDescent="0.25">
      <c r="A67" s="585">
        <f t="shared" si="0"/>
        <v>62</v>
      </c>
      <c r="B67" s="589" t="s">
        <v>27</v>
      </c>
      <c r="C67" s="683">
        <v>320580.78999999998</v>
      </c>
      <c r="D67" s="683">
        <v>6383.15</v>
      </c>
      <c r="E67" s="684">
        <v>341112.59</v>
      </c>
      <c r="F67" s="684">
        <v>5681.11</v>
      </c>
      <c r="G67" s="691">
        <f t="shared" si="1"/>
        <v>20531.800000000047</v>
      </c>
      <c r="H67" s="692">
        <f t="shared" si="1"/>
        <v>-702.04</v>
      </c>
      <c r="I67" s="736"/>
    </row>
    <row r="68" spans="1:11" ht="18.75" customHeight="1" x14ac:dyDescent="0.25">
      <c r="A68" s="585">
        <f t="shared" si="0"/>
        <v>63</v>
      </c>
      <c r="B68" s="589" t="s">
        <v>949</v>
      </c>
      <c r="C68" s="689">
        <f>SUM(C69:C74)</f>
        <v>1604758.8900000004</v>
      </c>
      <c r="D68" s="689">
        <f>SUM(D69:D74)</f>
        <v>78355.5</v>
      </c>
      <c r="E68" s="689">
        <f>SUM(E69:E74)</f>
        <v>1677001.2400000002</v>
      </c>
      <c r="F68" s="689">
        <f>SUM(F69:F74)</f>
        <v>68043.430000000008</v>
      </c>
      <c r="G68" s="689">
        <f t="shared" si="1"/>
        <v>72242.34999999986</v>
      </c>
      <c r="H68" s="690">
        <f t="shared" si="1"/>
        <v>-10312.069999999992</v>
      </c>
    </row>
    <row r="69" spans="1:11" x14ac:dyDescent="0.25">
      <c r="A69" s="585">
        <f t="shared" si="0"/>
        <v>64</v>
      </c>
      <c r="B69" s="590" t="s">
        <v>78</v>
      </c>
      <c r="C69" s="684">
        <v>416005.38</v>
      </c>
      <c r="D69" s="684">
        <v>39684.879999999997</v>
      </c>
      <c r="E69" s="684">
        <v>443530.22</v>
      </c>
      <c r="F69" s="684">
        <v>32333.63</v>
      </c>
      <c r="G69" s="691">
        <f t="shared" si="1"/>
        <v>27524.839999999967</v>
      </c>
      <c r="H69" s="692">
        <f t="shared" si="1"/>
        <v>-7351.2499999999964</v>
      </c>
    </row>
    <row r="70" spans="1:11" x14ac:dyDescent="0.25">
      <c r="A70" s="585">
        <f t="shared" si="0"/>
        <v>65</v>
      </c>
      <c r="B70" s="590" t="s">
        <v>891</v>
      </c>
      <c r="C70" s="684">
        <v>753660.74</v>
      </c>
      <c r="D70" s="684">
        <v>23084.6</v>
      </c>
      <c r="E70" s="684">
        <v>808923.02</v>
      </c>
      <c r="F70" s="684">
        <v>20039.75</v>
      </c>
      <c r="G70" s="691">
        <f t="shared" si="1"/>
        <v>55262.280000000028</v>
      </c>
      <c r="H70" s="692">
        <f t="shared" si="1"/>
        <v>-3044.8499999999985</v>
      </c>
    </row>
    <row r="71" spans="1:11" x14ac:dyDescent="0.25">
      <c r="A71" s="585">
        <f t="shared" si="0"/>
        <v>66</v>
      </c>
      <c r="B71" s="590" t="s">
        <v>113</v>
      </c>
      <c r="C71" s="684">
        <v>205776.79</v>
      </c>
      <c r="D71" s="684">
        <v>6401.83</v>
      </c>
      <c r="E71" s="684">
        <v>200263.35</v>
      </c>
      <c r="F71" s="684">
        <v>10747.29</v>
      </c>
      <c r="G71" s="691">
        <f t="shared" si="1"/>
        <v>-5513.4400000000023</v>
      </c>
      <c r="H71" s="692">
        <f t="shared" si="1"/>
        <v>4345.4600000000009</v>
      </c>
    </row>
    <row r="72" spans="1:11" x14ac:dyDescent="0.25">
      <c r="A72" s="585">
        <f t="shared" ref="A72:A103" si="2">A71+1</f>
        <v>67</v>
      </c>
      <c r="B72" s="590" t="s">
        <v>114</v>
      </c>
      <c r="C72" s="684">
        <v>99896.36</v>
      </c>
      <c r="D72" s="684">
        <v>7208.4</v>
      </c>
      <c r="E72" s="684">
        <v>73544.13</v>
      </c>
      <c r="F72" s="684">
        <v>4742.05</v>
      </c>
      <c r="G72" s="691">
        <f t="shared" ref="G72:H102" si="3">E72-C72</f>
        <v>-26352.229999999996</v>
      </c>
      <c r="H72" s="692">
        <f t="shared" si="3"/>
        <v>-2466.3499999999995</v>
      </c>
    </row>
    <row r="73" spans="1:11" x14ac:dyDescent="0.25">
      <c r="A73" s="585">
        <f t="shared" si="2"/>
        <v>68</v>
      </c>
      <c r="B73" s="590" t="s">
        <v>115</v>
      </c>
      <c r="C73" s="684">
        <v>7394.86</v>
      </c>
      <c r="D73" s="684">
        <v>1194.72</v>
      </c>
      <c r="E73" s="684">
        <v>25502.080000000002</v>
      </c>
      <c r="F73" s="684">
        <v>158.38</v>
      </c>
      <c r="G73" s="691">
        <f t="shared" si="3"/>
        <v>18107.22</v>
      </c>
      <c r="H73" s="692">
        <f t="shared" si="3"/>
        <v>-1036.3400000000001</v>
      </c>
    </row>
    <row r="74" spans="1:11" x14ac:dyDescent="0.25">
      <c r="A74" s="585">
        <f t="shared" si="2"/>
        <v>69</v>
      </c>
      <c r="B74" s="590" t="s">
        <v>1229</v>
      </c>
      <c r="C74" s="684">
        <v>122024.76</v>
      </c>
      <c r="D74" s="684">
        <v>781.07</v>
      </c>
      <c r="E74" s="684">
        <v>125238.44</v>
      </c>
      <c r="F74" s="684">
        <v>22.33</v>
      </c>
      <c r="G74" s="691">
        <f t="shared" si="3"/>
        <v>3213.6800000000076</v>
      </c>
      <c r="H74" s="692">
        <f t="shared" si="3"/>
        <v>-758.74</v>
      </c>
    </row>
    <row r="75" spans="1:11" x14ac:dyDescent="0.25">
      <c r="A75" s="585">
        <f t="shared" si="2"/>
        <v>70</v>
      </c>
      <c r="B75" s="589" t="s">
        <v>41</v>
      </c>
      <c r="C75" s="684">
        <v>2737.74</v>
      </c>
      <c r="D75" s="684">
        <v>2256.3000000000002</v>
      </c>
      <c r="E75" s="684">
        <v>1516.32</v>
      </c>
      <c r="F75" s="684">
        <v>2735.86</v>
      </c>
      <c r="G75" s="691">
        <f t="shared" si="3"/>
        <v>-1221.4199999999998</v>
      </c>
      <c r="H75" s="692">
        <f t="shared" si="3"/>
        <v>479.55999999999995</v>
      </c>
      <c r="I75" s="593" t="s">
        <v>1230</v>
      </c>
    </row>
    <row r="76" spans="1:11" x14ac:dyDescent="0.25">
      <c r="A76" s="585">
        <f t="shared" si="2"/>
        <v>71</v>
      </c>
      <c r="B76" s="589" t="s">
        <v>338</v>
      </c>
      <c r="C76" s="684">
        <v>0</v>
      </c>
      <c r="D76" s="684">
        <v>3766.2</v>
      </c>
      <c r="E76" s="684">
        <v>0</v>
      </c>
      <c r="F76" s="684">
        <v>3256.73</v>
      </c>
      <c r="G76" s="691">
        <f t="shared" si="3"/>
        <v>0</v>
      </c>
      <c r="H76" s="692">
        <f t="shared" si="3"/>
        <v>-509.4699999999998</v>
      </c>
    </row>
    <row r="77" spans="1:11" x14ac:dyDescent="0.25">
      <c r="A77" s="585">
        <f t="shared" si="2"/>
        <v>72</v>
      </c>
      <c r="B77" s="589" t="s">
        <v>152</v>
      </c>
      <c r="C77" s="684">
        <v>213511.52</v>
      </c>
      <c r="D77" s="684">
        <v>54025.33</v>
      </c>
      <c r="E77" s="684">
        <v>288489.96999999997</v>
      </c>
      <c r="F77" s="684">
        <v>70121.39</v>
      </c>
      <c r="G77" s="691">
        <f t="shared" si="3"/>
        <v>74978.449999999983</v>
      </c>
      <c r="H77" s="692">
        <f t="shared" si="3"/>
        <v>16096.059999999998</v>
      </c>
    </row>
    <row r="78" spans="1:11" x14ac:dyDescent="0.25">
      <c r="A78" s="585">
        <f t="shared" si="2"/>
        <v>73</v>
      </c>
      <c r="B78" s="589" t="s">
        <v>262</v>
      </c>
      <c r="C78" s="684">
        <v>153353.88</v>
      </c>
      <c r="D78" s="684">
        <v>28510.19</v>
      </c>
      <c r="E78" s="684">
        <v>151878.6</v>
      </c>
      <c r="F78" s="684">
        <v>9125.44</v>
      </c>
      <c r="G78" s="691">
        <f t="shared" si="3"/>
        <v>-1475.2799999999988</v>
      </c>
      <c r="H78" s="692">
        <f t="shared" si="3"/>
        <v>-19384.75</v>
      </c>
    </row>
    <row r="79" spans="1:11" x14ac:dyDescent="0.25">
      <c r="A79" s="585">
        <f t="shared" si="2"/>
        <v>74</v>
      </c>
      <c r="B79" s="589" t="s">
        <v>939</v>
      </c>
      <c r="C79" s="689">
        <f>C80+C81</f>
        <v>6321396.0099999998</v>
      </c>
      <c r="D79" s="689">
        <f>D80+D81</f>
        <v>376212.73999999993</v>
      </c>
      <c r="E79" s="689">
        <f>E80+E81</f>
        <v>6655896.1899999995</v>
      </c>
      <c r="F79" s="689">
        <f>F80+F81</f>
        <v>293755.28999999998</v>
      </c>
      <c r="G79" s="689">
        <f t="shared" si="3"/>
        <v>334500.1799999997</v>
      </c>
      <c r="H79" s="690">
        <f t="shared" si="3"/>
        <v>-82457.449999999953</v>
      </c>
    </row>
    <row r="80" spans="1:11" ht="16.5" customHeight="1" x14ac:dyDescent="0.25">
      <c r="A80" s="585">
        <f t="shared" si="2"/>
        <v>75</v>
      </c>
      <c r="B80" s="589" t="s">
        <v>1231</v>
      </c>
      <c r="C80" s="685">
        <v>110687.32</v>
      </c>
      <c r="D80" s="685">
        <v>15443.05</v>
      </c>
      <c r="E80" s="686">
        <v>18099.48</v>
      </c>
      <c r="F80" s="686">
        <v>29293.29</v>
      </c>
      <c r="G80" s="691">
        <f t="shared" si="3"/>
        <v>-92587.840000000011</v>
      </c>
      <c r="H80" s="692">
        <f t="shared" si="3"/>
        <v>13850.240000000002</v>
      </c>
      <c r="I80" s="593" t="s">
        <v>1232</v>
      </c>
    </row>
    <row r="81" spans="1:13" x14ac:dyDescent="0.25">
      <c r="A81" s="585">
        <f t="shared" si="2"/>
        <v>76</v>
      </c>
      <c r="B81" s="589" t="s">
        <v>15</v>
      </c>
      <c r="C81" s="689">
        <f>SUM(C82:C89)</f>
        <v>6210708.6899999995</v>
      </c>
      <c r="D81" s="689">
        <f>SUM(D82:D89)</f>
        <v>360769.68999999994</v>
      </c>
      <c r="E81" s="689">
        <f>SUM(E82:E89)</f>
        <v>6637796.709999999</v>
      </c>
      <c r="F81" s="689">
        <f>SUM(F82:F89)</f>
        <v>264462</v>
      </c>
      <c r="G81" s="689">
        <f t="shared" si="3"/>
        <v>427088.01999999955</v>
      </c>
      <c r="H81" s="690">
        <f t="shared" si="3"/>
        <v>-96307.689999999944</v>
      </c>
      <c r="I81" s="593"/>
    </row>
    <row r="82" spans="1:13" ht="16.5" customHeight="1" x14ac:dyDescent="0.25">
      <c r="A82" s="585">
        <f t="shared" si="2"/>
        <v>77</v>
      </c>
      <c r="B82" s="590" t="s">
        <v>732</v>
      </c>
      <c r="C82" s="683">
        <v>3775639.71</v>
      </c>
      <c r="D82" s="683">
        <v>-44.4</v>
      </c>
      <c r="E82" s="684">
        <v>4559304.07</v>
      </c>
      <c r="F82" s="684">
        <v>0</v>
      </c>
      <c r="G82" s="691">
        <f t="shared" si="3"/>
        <v>783664.36000000034</v>
      </c>
      <c r="H82" s="692">
        <f t="shared" si="3"/>
        <v>44.4</v>
      </c>
      <c r="I82" s="580" t="s">
        <v>960</v>
      </c>
    </row>
    <row r="83" spans="1:13" x14ac:dyDescent="0.25">
      <c r="A83" s="585">
        <f t="shared" si="2"/>
        <v>78</v>
      </c>
      <c r="B83" s="590" t="s">
        <v>116</v>
      </c>
      <c r="C83" s="683">
        <v>25279.59</v>
      </c>
      <c r="D83" s="683">
        <v>1578.94</v>
      </c>
      <c r="E83" s="684">
        <v>11176.19</v>
      </c>
      <c r="F83" s="684">
        <v>1110.58</v>
      </c>
      <c r="G83" s="691">
        <f t="shared" si="3"/>
        <v>-14103.4</v>
      </c>
      <c r="H83" s="692">
        <f t="shared" si="3"/>
        <v>-468.36000000000013</v>
      </c>
      <c r="I83" s="736"/>
      <c r="J83" s="698"/>
      <c r="K83" s="698"/>
    </row>
    <row r="84" spans="1:13" x14ac:dyDescent="0.25">
      <c r="A84" s="585">
        <f t="shared" si="2"/>
        <v>79</v>
      </c>
      <c r="B84" s="590" t="s">
        <v>117</v>
      </c>
      <c r="C84" s="683">
        <v>0</v>
      </c>
      <c r="D84" s="683">
        <v>1.2</v>
      </c>
      <c r="E84" s="684">
        <v>0</v>
      </c>
      <c r="F84" s="684">
        <v>0</v>
      </c>
      <c r="G84" s="691">
        <f t="shared" si="3"/>
        <v>0</v>
      </c>
      <c r="H84" s="692">
        <f t="shared" si="3"/>
        <v>-1.2</v>
      </c>
      <c r="J84" s="698"/>
      <c r="K84" s="698"/>
      <c r="L84" s="698"/>
    </row>
    <row r="85" spans="1:13" ht="31.5" x14ac:dyDescent="0.25">
      <c r="A85" s="585">
        <f t="shared" si="2"/>
        <v>80</v>
      </c>
      <c r="B85" s="590" t="s">
        <v>797</v>
      </c>
      <c r="C85" s="683">
        <v>139267.84</v>
      </c>
      <c r="D85" s="683">
        <v>4218.24</v>
      </c>
      <c r="E85" s="684">
        <v>115995.54</v>
      </c>
      <c r="F85" s="684">
        <v>4072.96</v>
      </c>
      <c r="G85" s="691">
        <f t="shared" si="3"/>
        <v>-23272.300000000003</v>
      </c>
      <c r="H85" s="692">
        <f t="shared" si="3"/>
        <v>-145.27999999999975</v>
      </c>
      <c r="I85" s="741"/>
      <c r="J85" s="737"/>
      <c r="K85" s="737"/>
      <c r="L85" s="596"/>
      <c r="M85" s="596"/>
    </row>
    <row r="86" spans="1:13" x14ac:dyDescent="0.25">
      <c r="A86" s="585">
        <f t="shared" si="2"/>
        <v>81</v>
      </c>
      <c r="B86" s="590" t="s">
        <v>1233</v>
      </c>
      <c r="C86" s="683">
        <v>192917.1</v>
      </c>
      <c r="D86" s="683">
        <v>0</v>
      </c>
      <c r="E86" s="684">
        <v>205981.6</v>
      </c>
      <c r="F86" s="684">
        <v>0</v>
      </c>
      <c r="G86" s="691">
        <f t="shared" si="3"/>
        <v>13064.5</v>
      </c>
      <c r="H86" s="692">
        <f t="shared" si="3"/>
        <v>0</v>
      </c>
      <c r="I86" s="778"/>
      <c r="J86" s="698"/>
      <c r="K86" s="593" t="s">
        <v>1234</v>
      </c>
    </row>
    <row r="87" spans="1:13" x14ac:dyDescent="0.25">
      <c r="A87" s="585" t="s">
        <v>850</v>
      </c>
      <c r="B87" s="590" t="s">
        <v>849</v>
      </c>
      <c r="C87" s="683">
        <v>0</v>
      </c>
      <c r="D87" s="683">
        <v>0</v>
      </c>
      <c r="E87" s="684">
        <v>0</v>
      </c>
      <c r="F87" s="684">
        <v>0</v>
      </c>
      <c r="G87" s="691">
        <f t="shared" si="3"/>
        <v>0</v>
      </c>
      <c r="H87" s="692">
        <f t="shared" si="3"/>
        <v>0</v>
      </c>
      <c r="I87" s="578"/>
      <c r="J87" s="597"/>
    </row>
    <row r="88" spans="1:13" x14ac:dyDescent="0.25">
      <c r="A88" s="585">
        <f>A86+1</f>
        <v>82</v>
      </c>
      <c r="B88" s="590" t="s">
        <v>852</v>
      </c>
      <c r="C88" s="683">
        <v>992499.04</v>
      </c>
      <c r="D88" s="683">
        <v>264536.81</v>
      </c>
      <c r="E88" s="684">
        <v>768707.02</v>
      </c>
      <c r="F88" s="684">
        <v>253810.51</v>
      </c>
      <c r="G88" s="691">
        <f t="shared" si="3"/>
        <v>-223792.02000000002</v>
      </c>
      <c r="H88" s="692">
        <f t="shared" si="3"/>
        <v>-10726.299999999988</v>
      </c>
      <c r="I88" s="578"/>
    </row>
    <row r="89" spans="1:13" x14ac:dyDescent="0.25">
      <c r="A89" s="585">
        <f t="shared" si="2"/>
        <v>83</v>
      </c>
      <c r="B89" s="590" t="s">
        <v>1235</v>
      </c>
      <c r="C89" s="683">
        <v>1085105.4099999999</v>
      </c>
      <c r="D89" s="683">
        <v>90478.9</v>
      </c>
      <c r="E89" s="684">
        <v>976632.28999999922</v>
      </c>
      <c r="F89" s="684">
        <v>5467.95</v>
      </c>
      <c r="G89" s="691">
        <f t="shared" si="3"/>
        <v>-108473.12000000069</v>
      </c>
      <c r="H89" s="692">
        <f t="shared" si="3"/>
        <v>-85010.95</v>
      </c>
      <c r="I89" s="778"/>
      <c r="K89" s="593" t="s">
        <v>1236</v>
      </c>
    </row>
    <row r="90" spans="1:13" ht="31.5" x14ac:dyDescent="0.25">
      <c r="A90" s="585">
        <f t="shared" si="2"/>
        <v>84</v>
      </c>
      <c r="B90" s="589" t="s">
        <v>940</v>
      </c>
      <c r="C90" s="689">
        <f>SUM(C91:C99)</f>
        <v>17001068.890000001</v>
      </c>
      <c r="D90" s="689">
        <f>SUM(D91:D99)</f>
        <v>22591.07</v>
      </c>
      <c r="E90" s="689">
        <f>SUM(E91:E99)</f>
        <v>15811099.770000003</v>
      </c>
      <c r="F90" s="689">
        <f>SUM(F91:F99)</f>
        <v>26511.589999999997</v>
      </c>
      <c r="G90" s="689">
        <f t="shared" si="3"/>
        <v>-1189969.1199999973</v>
      </c>
      <c r="H90" s="690">
        <f t="shared" si="3"/>
        <v>3920.5199999999968</v>
      </c>
      <c r="I90" s="778"/>
      <c r="K90" s="698"/>
    </row>
    <row r="91" spans="1:13" ht="31.5" customHeight="1" x14ac:dyDescent="0.25">
      <c r="A91" s="598">
        <f t="shared" si="2"/>
        <v>85</v>
      </c>
      <c r="B91" s="590" t="s">
        <v>765</v>
      </c>
      <c r="C91" s="683">
        <v>758725.97</v>
      </c>
      <c r="D91" s="683">
        <v>0</v>
      </c>
      <c r="E91" s="684">
        <v>647782.14</v>
      </c>
      <c r="F91" s="684">
        <v>0</v>
      </c>
      <c r="G91" s="691">
        <f t="shared" si="3"/>
        <v>-110943.82999999996</v>
      </c>
      <c r="H91" s="692">
        <f t="shared" si="3"/>
        <v>0</v>
      </c>
      <c r="I91" s="593" t="s">
        <v>1237</v>
      </c>
      <c r="K91" s="597" t="s">
        <v>1238</v>
      </c>
      <c r="L91" s="597"/>
      <c r="M91" s="597"/>
    </row>
    <row r="92" spans="1:13" ht="33.75" customHeight="1" x14ac:dyDescent="0.25">
      <c r="A92" s="585">
        <f t="shared" si="2"/>
        <v>86</v>
      </c>
      <c r="B92" s="599" t="s">
        <v>1239</v>
      </c>
      <c r="C92" s="683">
        <v>2227008.27</v>
      </c>
      <c r="D92" s="683">
        <v>23585.360000000001</v>
      </c>
      <c r="E92" s="684">
        <v>2040432.99</v>
      </c>
      <c r="F92" s="684">
        <v>32632.51</v>
      </c>
      <c r="G92" s="691">
        <f t="shared" si="3"/>
        <v>-186575.28000000003</v>
      </c>
      <c r="H92" s="692">
        <f t="shared" si="3"/>
        <v>9047.1499999999978</v>
      </c>
      <c r="I92" s="593" t="s">
        <v>1240</v>
      </c>
      <c r="K92" s="597" t="s">
        <v>1241</v>
      </c>
      <c r="L92" s="597"/>
      <c r="M92" s="597"/>
    </row>
    <row r="93" spans="1:13" ht="31.5" x14ac:dyDescent="0.25">
      <c r="A93" s="598" t="s">
        <v>671</v>
      </c>
      <c r="B93" s="599" t="s">
        <v>1242</v>
      </c>
      <c r="C93" s="683">
        <v>11146424.210000001</v>
      </c>
      <c r="D93" s="683">
        <v>0</v>
      </c>
      <c r="E93" s="684">
        <v>10121118.470000001</v>
      </c>
      <c r="F93" s="684">
        <v>0</v>
      </c>
      <c r="G93" s="691">
        <f>E93-C93</f>
        <v>-1025305.7400000002</v>
      </c>
      <c r="H93" s="692">
        <f>F93-D93</f>
        <v>0</v>
      </c>
      <c r="I93" s="593" t="s">
        <v>1243</v>
      </c>
    </row>
    <row r="94" spans="1:13" ht="15.75" customHeight="1" x14ac:dyDescent="0.25">
      <c r="A94" s="585">
        <f>A92+1</f>
        <v>87</v>
      </c>
      <c r="B94" s="590" t="s">
        <v>847</v>
      </c>
      <c r="C94" s="683">
        <v>18704.27</v>
      </c>
      <c r="D94" s="683">
        <v>-994.29</v>
      </c>
      <c r="E94" s="684">
        <v>133364.34</v>
      </c>
      <c r="F94" s="684">
        <v>-6120.92</v>
      </c>
      <c r="G94" s="691">
        <f t="shared" si="3"/>
        <v>114660.06999999999</v>
      </c>
      <c r="H94" s="692">
        <f t="shared" si="3"/>
        <v>-5126.63</v>
      </c>
      <c r="I94" s="593"/>
      <c r="J94" s="698"/>
    </row>
    <row r="95" spans="1:13" x14ac:dyDescent="0.25">
      <c r="A95" s="585">
        <f t="shared" si="2"/>
        <v>88</v>
      </c>
      <c r="B95" s="590" t="s">
        <v>144</v>
      </c>
      <c r="C95" s="683">
        <v>0</v>
      </c>
      <c r="D95" s="683">
        <v>0</v>
      </c>
      <c r="E95" s="684">
        <v>0</v>
      </c>
      <c r="F95" s="684">
        <v>0</v>
      </c>
      <c r="G95" s="691">
        <f t="shared" si="3"/>
        <v>0</v>
      </c>
      <c r="H95" s="692">
        <f t="shared" si="3"/>
        <v>0</v>
      </c>
      <c r="K95" s="698"/>
    </row>
    <row r="96" spans="1:13" x14ac:dyDescent="0.25">
      <c r="A96" s="585">
        <f t="shared" si="2"/>
        <v>89</v>
      </c>
      <c r="B96" s="590" t="s">
        <v>145</v>
      </c>
      <c r="C96" s="683">
        <v>2794511.78</v>
      </c>
      <c r="D96" s="683">
        <v>0</v>
      </c>
      <c r="E96" s="684">
        <v>2747245.21</v>
      </c>
      <c r="F96" s="684">
        <v>0</v>
      </c>
      <c r="G96" s="691">
        <f t="shared" si="3"/>
        <v>-47266.569999999832</v>
      </c>
      <c r="H96" s="692">
        <f t="shared" si="3"/>
        <v>0</v>
      </c>
      <c r="I96" s="736"/>
    </row>
    <row r="97" spans="1:11" ht="31.5" x14ac:dyDescent="0.25">
      <c r="A97" s="585">
        <f t="shared" si="2"/>
        <v>90</v>
      </c>
      <c r="B97" s="600" t="s">
        <v>851</v>
      </c>
      <c r="C97" s="683">
        <v>55688.7</v>
      </c>
      <c r="D97" s="683">
        <v>0</v>
      </c>
      <c r="E97" s="684">
        <v>86586.64</v>
      </c>
      <c r="F97" s="684">
        <v>0</v>
      </c>
      <c r="G97" s="691">
        <f t="shared" si="3"/>
        <v>30897.940000000002</v>
      </c>
      <c r="H97" s="692">
        <f t="shared" si="3"/>
        <v>0</v>
      </c>
      <c r="I97" s="783"/>
    </row>
    <row r="98" spans="1:11" ht="40.5" customHeight="1" x14ac:dyDescent="0.25">
      <c r="A98" s="585">
        <f t="shared" si="2"/>
        <v>91</v>
      </c>
      <c r="B98" s="592" t="s">
        <v>807</v>
      </c>
      <c r="C98" s="683">
        <v>0</v>
      </c>
      <c r="D98" s="683">
        <v>0</v>
      </c>
      <c r="E98" s="684">
        <v>34566</v>
      </c>
      <c r="F98" s="684">
        <v>0</v>
      </c>
      <c r="G98" s="691">
        <f t="shared" si="3"/>
        <v>34566</v>
      </c>
      <c r="H98" s="692">
        <f t="shared" si="3"/>
        <v>0</v>
      </c>
      <c r="I98" s="736"/>
    </row>
    <row r="99" spans="1:11" ht="16.5" customHeight="1" x14ac:dyDescent="0.25">
      <c r="A99" s="585">
        <f>A98+1</f>
        <v>92</v>
      </c>
      <c r="B99" s="590" t="s">
        <v>804</v>
      </c>
      <c r="C99" s="683">
        <v>5.69</v>
      </c>
      <c r="D99" s="683">
        <v>0</v>
      </c>
      <c r="E99" s="684">
        <v>3.98</v>
      </c>
      <c r="F99" s="684">
        <v>0</v>
      </c>
      <c r="G99" s="691">
        <f t="shared" si="3"/>
        <v>-1.7100000000000004</v>
      </c>
      <c r="H99" s="692">
        <f t="shared" si="3"/>
        <v>0</v>
      </c>
    </row>
    <row r="100" spans="1:11" ht="16.149999999999999" customHeight="1" x14ac:dyDescent="0.25">
      <c r="A100" s="585">
        <f t="shared" si="2"/>
        <v>93</v>
      </c>
      <c r="B100" s="589" t="s">
        <v>892</v>
      </c>
      <c r="C100" s="683">
        <v>436331.4</v>
      </c>
      <c r="D100" s="683">
        <v>550</v>
      </c>
      <c r="E100" s="684">
        <v>927728.18</v>
      </c>
      <c r="F100" s="684">
        <v>317</v>
      </c>
      <c r="G100" s="691">
        <f t="shared" si="3"/>
        <v>491396.78</v>
      </c>
      <c r="H100" s="692">
        <f t="shared" si="3"/>
        <v>-233</v>
      </c>
    </row>
    <row r="101" spans="1:11" ht="16.149999999999999" customHeight="1" x14ac:dyDescent="0.25">
      <c r="A101" s="585">
        <f t="shared" si="2"/>
        <v>94</v>
      </c>
      <c r="B101" s="589" t="s">
        <v>1244</v>
      </c>
      <c r="C101" s="683">
        <v>0</v>
      </c>
      <c r="D101" s="683">
        <v>0</v>
      </c>
      <c r="E101" s="684">
        <v>0</v>
      </c>
      <c r="F101" s="684">
        <v>0</v>
      </c>
      <c r="G101" s="691">
        <f t="shared" si="3"/>
        <v>0</v>
      </c>
      <c r="H101" s="692">
        <f t="shared" si="3"/>
        <v>0</v>
      </c>
      <c r="I101" s="593" t="s">
        <v>1245</v>
      </c>
      <c r="J101" s="597" t="s">
        <v>1218</v>
      </c>
    </row>
    <row r="102" spans="1:11" x14ac:dyDescent="0.25">
      <c r="A102" s="585">
        <f t="shared" si="2"/>
        <v>95</v>
      </c>
      <c r="B102" s="589" t="s">
        <v>893</v>
      </c>
      <c r="C102" s="683">
        <v>0</v>
      </c>
      <c r="D102" s="683">
        <v>411770.31</v>
      </c>
      <c r="E102" s="684">
        <v>0</v>
      </c>
      <c r="F102" s="684">
        <v>315319.81</v>
      </c>
      <c r="G102" s="691">
        <f t="shared" si="3"/>
        <v>0</v>
      </c>
      <c r="H102" s="692">
        <f t="shared" si="3"/>
        <v>-96450.5</v>
      </c>
    </row>
    <row r="103" spans="1:11" ht="34.5" customHeight="1" thickBot="1" x14ac:dyDescent="0.3">
      <c r="A103" s="585">
        <f t="shared" si="2"/>
        <v>96</v>
      </c>
      <c r="B103" s="601" t="s">
        <v>1246</v>
      </c>
      <c r="C103" s="696">
        <f>C6+C19+C27+C32+C40+C43+C44+C60+C66+C67+C68+C75+C76+C77+C78+C79+C90+C100+C101+C102</f>
        <v>97471183.830000013</v>
      </c>
      <c r="D103" s="696">
        <f>D6+D19+D27+D32+D40+D43+D44+D60+D66+D67+D68+D75+D76+D77+D78+D79+D90+D100+D101+D102</f>
        <v>8379401.2200000016</v>
      </c>
      <c r="E103" s="696">
        <f>E6+E19+E27+E32+E40+E43+E44+E60+E66+E67+E68+E75+E76+E77+E78+E79+E90+E100+E101+E102</f>
        <v>100716840.88</v>
      </c>
      <c r="F103" s="696">
        <f>F6+F19+F27+F32+F40+F43+F44+F60+F66+F67+F68+F75+F76+F77+F78+F79+F90+F100+F101+F102</f>
        <v>6212129.2400000002</v>
      </c>
      <c r="G103" s="696">
        <f>E103-C103</f>
        <v>3245657.0499999821</v>
      </c>
      <c r="H103" s="697">
        <f>F103-D103</f>
        <v>-2167271.9800000014</v>
      </c>
      <c r="I103" s="602"/>
      <c r="J103" s="698"/>
    </row>
    <row r="104" spans="1:11" x14ac:dyDescent="0.25">
      <c r="A104" s="603"/>
      <c r="B104" s="604"/>
      <c r="D104" s="605">
        <f>C103+D103-C102-D102</f>
        <v>105438814.74000001</v>
      </c>
      <c r="E104" s="606"/>
      <c r="F104" s="605">
        <f>E103+F103-E102-F102</f>
        <v>106613650.30999999</v>
      </c>
      <c r="I104" s="607" t="s">
        <v>835</v>
      </c>
    </row>
    <row r="105" spans="1:11" ht="31.5" x14ac:dyDescent="0.25">
      <c r="A105" s="608" t="s">
        <v>766</v>
      </c>
      <c r="B105" s="609" t="s">
        <v>894</v>
      </c>
      <c r="E105" s="698"/>
      <c r="F105" s="698">
        <f>E103+F103</f>
        <v>106928970.11999999</v>
      </c>
      <c r="G105" s="698"/>
      <c r="I105" s="736"/>
    </row>
    <row r="106" spans="1:11" x14ac:dyDescent="0.25">
      <c r="G106" s="698"/>
    </row>
    <row r="108" spans="1:11" x14ac:dyDescent="0.25">
      <c r="B108" s="611" t="s">
        <v>1279</v>
      </c>
      <c r="C108" s="698">
        <f>E61+F61</f>
        <v>45329066.659999996</v>
      </c>
      <c r="D108" s="698"/>
      <c r="E108" s="698">
        <f>E61+F61</f>
        <v>45329066.659999996</v>
      </c>
      <c r="F108" s="698">
        <f>'T6-Zamestnanci_a_mzdy'!J30</f>
        <v>45329066.660000011</v>
      </c>
      <c r="G108" s="698">
        <f>E108-F108</f>
        <v>0</v>
      </c>
      <c r="I108" s="736"/>
      <c r="K108" s="698"/>
    </row>
    <row r="109" spans="1:11" x14ac:dyDescent="0.25">
      <c r="B109" s="611" t="s">
        <v>1280</v>
      </c>
      <c r="C109" s="698">
        <f>E82+F82</f>
        <v>4559304.07</v>
      </c>
      <c r="D109" s="698"/>
      <c r="E109" s="698">
        <f>C109-D109</f>
        <v>4559304.07</v>
      </c>
      <c r="F109" s="698">
        <f>'T7_Doktorandi '!E5</f>
        <v>4559304.07</v>
      </c>
      <c r="G109" s="698">
        <f>E109-F109</f>
        <v>0</v>
      </c>
      <c r="I109" s="736"/>
    </row>
    <row r="110" spans="1:11" x14ac:dyDescent="0.25">
      <c r="B110" s="611" t="s">
        <v>1281</v>
      </c>
      <c r="C110" s="698">
        <f>E86</f>
        <v>205981.6</v>
      </c>
      <c r="D110" s="698"/>
      <c r="E110" s="698">
        <f t="shared" ref="E110" si="4">C110-D110</f>
        <v>205981.6</v>
      </c>
      <c r="F110" s="698">
        <f>'T19-Štip_ z vlastných '!E6</f>
        <v>205981.59999999998</v>
      </c>
      <c r="G110" s="698">
        <f t="shared" ref="G110:G112" si="5">E110-F110</f>
        <v>0</v>
      </c>
      <c r="I110" s="736"/>
    </row>
    <row r="111" spans="1:11" x14ac:dyDescent="0.25">
      <c r="B111" s="611" t="s">
        <v>1282</v>
      </c>
      <c r="C111" s="698">
        <f>E95</f>
        <v>0</v>
      </c>
      <c r="D111" s="698">
        <v>0</v>
      </c>
      <c r="E111" s="698">
        <f>E97+F97</f>
        <v>86586.64</v>
      </c>
      <c r="F111" s="698">
        <f>'T13-Fondy'!F10</f>
        <v>86586.64</v>
      </c>
      <c r="G111" s="790">
        <f t="shared" si="5"/>
        <v>0</v>
      </c>
    </row>
    <row r="112" spans="1:11" x14ac:dyDescent="0.25">
      <c r="B112" s="611" t="s">
        <v>1283</v>
      </c>
      <c r="C112" s="698">
        <f>E92+F92</f>
        <v>2073065.5</v>
      </c>
      <c r="D112" s="698">
        <f>'[3]T13-Fondy'!F9</f>
        <v>2048445.59</v>
      </c>
      <c r="E112" s="698">
        <f>E92+F92</f>
        <v>2073065.5</v>
      </c>
      <c r="F112" s="698">
        <f>'T13-Fondy'!F9</f>
        <v>2073065.5</v>
      </c>
      <c r="G112" s="698">
        <f t="shared" si="5"/>
        <v>0</v>
      </c>
      <c r="I112" s="736"/>
    </row>
    <row r="113" spans="3:9" x14ac:dyDescent="0.25">
      <c r="C113" s="698"/>
      <c r="D113" s="698"/>
      <c r="E113" s="698"/>
      <c r="F113" s="698"/>
      <c r="G113" s="698"/>
      <c r="I113" s="736"/>
    </row>
    <row r="114" spans="3:9" x14ac:dyDescent="0.25">
      <c r="C114" s="698"/>
      <c r="D114" s="698"/>
      <c r="E114" s="698"/>
      <c r="F114" s="698"/>
      <c r="G114" s="698"/>
    </row>
    <row r="116" spans="3:9" x14ac:dyDescent="0.25">
      <c r="H116" s="698"/>
    </row>
    <row r="973" spans="6:6" x14ac:dyDescent="0.25">
      <c r="F973" s="579" t="s">
        <v>342</v>
      </c>
    </row>
    <row r="992" spans="4:4" x14ac:dyDescent="0.25">
      <c r="D992" s="579" t="s">
        <v>341</v>
      </c>
    </row>
  </sheetData>
  <mergeCells count="8">
    <mergeCell ref="J58:L58"/>
    <mergeCell ref="A1:H1"/>
    <mergeCell ref="A2:H2"/>
    <mergeCell ref="A3:A4"/>
    <mergeCell ref="B3:B4"/>
    <mergeCell ref="C3:D3"/>
    <mergeCell ref="E3:F3"/>
    <mergeCell ref="G3:H3"/>
  </mergeCells>
  <printOptions horizontalCentered="1" verticalCentered="1" gridLines="1"/>
  <pageMargins left="0.19685039370078741" right="0.19685039370078741" top="0.19685039370078741" bottom="0.19685039370078741" header="0.39370078740157483" footer="0.23622047244094491"/>
  <pageSetup paperSize="9" scale="44" fitToWidth="3" fitToHeight="3" orientation="landscape" r:id="rId1"/>
  <headerFooter alignWithMargins="0">
    <oddFooter xml:space="preserve">&amp;C &amp;P z &amp;N  </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10">
    <tabColor indexed="42"/>
    <pageSetUpPr fitToPage="1"/>
  </sheetPr>
  <dimension ref="A1:O38"/>
  <sheetViews>
    <sheetView zoomScale="87" zoomScaleNormal="87" workbookViewId="0">
      <pane xSplit="2" ySplit="6" topLeftCell="J31" activePane="bottomRight" state="frozen"/>
      <selection pane="topRight" activeCell="C1" sqref="C1"/>
      <selection pane="bottomLeft" activeCell="A7" sqref="A7"/>
      <selection pane="bottomRight" activeCell="M27" sqref="M27"/>
    </sheetView>
  </sheetViews>
  <sheetFormatPr defaultColWidth="9.140625" defaultRowHeight="15.75" x14ac:dyDescent="0.2"/>
  <cols>
    <col min="1" max="1" width="5.5703125" style="22" customWidth="1"/>
    <col min="2" max="2" width="65.42578125" style="46" customWidth="1"/>
    <col min="3" max="3" width="14.7109375" style="17" customWidth="1"/>
    <col min="4" max="4" width="14" style="17" customWidth="1"/>
    <col min="5" max="5" width="15.85546875" style="17" customWidth="1"/>
    <col min="6" max="6" width="15.7109375" style="17" customWidth="1"/>
    <col min="7" max="7" width="19.140625" style="17" customWidth="1"/>
    <col min="8" max="8" width="19.85546875" style="17" bestFit="1" customWidth="1"/>
    <col min="9" max="9" width="18.85546875" style="17" customWidth="1"/>
    <col min="10" max="10" width="17.7109375" style="17" bestFit="1" customWidth="1"/>
    <col min="11" max="11" width="13.28515625" style="17" customWidth="1"/>
    <col min="12" max="13" width="9.85546875" style="17" customWidth="1"/>
    <col min="14" max="14" width="9.140625" style="17" customWidth="1"/>
    <col min="15" max="16384" width="9.140625" style="17"/>
  </cols>
  <sheetData>
    <row r="1" spans="1:15" ht="35.1" customHeight="1" thickBot="1" x14ac:dyDescent="0.25">
      <c r="A1" s="893" t="s">
        <v>1149</v>
      </c>
      <c r="B1" s="894"/>
      <c r="C1" s="894"/>
      <c r="D1" s="894"/>
      <c r="E1" s="894"/>
      <c r="F1" s="894"/>
      <c r="G1" s="894"/>
      <c r="H1" s="894"/>
      <c r="I1" s="894"/>
      <c r="J1" s="894"/>
      <c r="K1" s="894"/>
    </row>
    <row r="2" spans="1:15" ht="35.450000000000003" customHeight="1" thickBot="1" x14ac:dyDescent="0.25">
      <c r="A2" s="895" t="s">
        <v>358</v>
      </c>
      <c r="B2" s="896"/>
      <c r="C2" s="896"/>
      <c r="D2" s="896"/>
      <c r="E2" s="896"/>
      <c r="F2" s="896"/>
      <c r="G2" s="896"/>
      <c r="H2" s="896"/>
      <c r="I2" s="896"/>
      <c r="J2" s="896"/>
      <c r="K2" s="897"/>
      <c r="L2" s="445"/>
      <c r="M2" s="445"/>
      <c r="N2" s="445"/>
    </row>
    <row r="3" spans="1:15" ht="32.25" customHeight="1" x14ac:dyDescent="0.2">
      <c r="A3" s="913" t="s">
        <v>173</v>
      </c>
      <c r="B3" s="867" t="s">
        <v>201</v>
      </c>
      <c r="C3" s="902" t="s">
        <v>1150</v>
      </c>
      <c r="D3" s="902"/>
      <c r="E3" s="902"/>
      <c r="F3" s="902"/>
      <c r="G3" s="902" t="s">
        <v>706</v>
      </c>
      <c r="H3" s="903" t="s">
        <v>266</v>
      </c>
      <c r="I3" s="902" t="s">
        <v>708</v>
      </c>
      <c r="J3" s="898" t="s">
        <v>709</v>
      </c>
      <c r="K3" s="905" t="s">
        <v>798</v>
      </c>
      <c r="L3" s="884" t="s">
        <v>918</v>
      </c>
      <c r="M3" s="887" t="s">
        <v>938</v>
      </c>
      <c r="N3" s="890" t="s">
        <v>919</v>
      </c>
      <c r="O3" s="467"/>
    </row>
    <row r="4" spans="1:15" ht="34.5" customHeight="1" x14ac:dyDescent="0.2">
      <c r="A4" s="914"/>
      <c r="B4" s="912"/>
      <c r="C4" s="908" t="s">
        <v>199</v>
      </c>
      <c r="D4" s="13" t="s">
        <v>266</v>
      </c>
      <c r="E4" s="908" t="s">
        <v>200</v>
      </c>
      <c r="F4" s="908" t="s">
        <v>156</v>
      </c>
      <c r="G4" s="908"/>
      <c r="H4" s="904"/>
      <c r="I4" s="908"/>
      <c r="J4" s="899"/>
      <c r="K4" s="905"/>
      <c r="L4" s="885"/>
      <c r="M4" s="888"/>
      <c r="N4" s="891"/>
      <c r="O4" s="467"/>
    </row>
    <row r="5" spans="1:15" s="72" customFormat="1" ht="63.75" thickBot="1" x14ac:dyDescent="0.25">
      <c r="A5" s="914"/>
      <c r="B5" s="912"/>
      <c r="C5" s="908"/>
      <c r="D5" s="13" t="s">
        <v>660</v>
      </c>
      <c r="E5" s="908"/>
      <c r="F5" s="908"/>
      <c r="G5" s="908"/>
      <c r="H5" s="13" t="s">
        <v>707</v>
      </c>
      <c r="I5" s="908"/>
      <c r="J5" s="899"/>
      <c r="K5" s="906"/>
      <c r="L5" s="886"/>
      <c r="M5" s="889"/>
      <c r="N5" s="892"/>
      <c r="O5" s="469"/>
    </row>
    <row r="6" spans="1:15" s="73" customFormat="1" ht="18" customHeight="1" thickBot="1" x14ac:dyDescent="0.25">
      <c r="A6" s="134"/>
      <c r="B6" s="61"/>
      <c r="C6" s="15" t="s">
        <v>249</v>
      </c>
      <c r="D6" s="15" t="s">
        <v>250</v>
      </c>
      <c r="E6" s="15" t="s">
        <v>251</v>
      </c>
      <c r="F6" s="15" t="s">
        <v>157</v>
      </c>
      <c r="G6" s="15" t="s">
        <v>252</v>
      </c>
      <c r="H6" s="15" t="s">
        <v>253</v>
      </c>
      <c r="I6" s="15" t="s">
        <v>254</v>
      </c>
      <c r="J6" s="319" t="s">
        <v>158</v>
      </c>
      <c r="K6" s="369" t="s">
        <v>799</v>
      </c>
    </row>
    <row r="7" spans="1:15" s="20" customFormat="1" x14ac:dyDescent="0.2">
      <c r="A7" s="28">
        <v>1</v>
      </c>
      <c r="B7" s="42" t="s">
        <v>245</v>
      </c>
      <c r="C7" s="59">
        <f>SUM(C8:C12)</f>
        <v>923.61</v>
      </c>
      <c r="D7" s="59">
        <f>SUM(D8:D12)</f>
        <v>920.69000000000017</v>
      </c>
      <c r="E7" s="59">
        <f>SUM(E8:E12)</f>
        <v>3.8800000000000003</v>
      </c>
      <c r="F7" s="59">
        <f t="shared" ref="F7:F13" si="0">C7+E7</f>
        <v>927.49</v>
      </c>
      <c r="G7" s="59">
        <f>SUM(G8:G12)</f>
        <v>21161039.119999997</v>
      </c>
      <c r="H7" s="59">
        <f>SUM(H8:H12)</f>
        <v>19989018.919999998</v>
      </c>
      <c r="I7" s="59">
        <f>SUM(I8:I12)</f>
        <v>1132543.3799999999</v>
      </c>
      <c r="J7" s="150">
        <f t="shared" ref="J7:J13" si="1">G7+I7</f>
        <v>22293582.499999996</v>
      </c>
      <c r="K7" s="367">
        <f>IF(F7=0,0,J7/F7/12)</f>
        <v>2003.038891704133</v>
      </c>
      <c r="L7" s="437">
        <v>1461.83</v>
      </c>
      <c r="M7" s="438">
        <v>1740.88</v>
      </c>
      <c r="N7" s="439">
        <v>2181.88</v>
      </c>
    </row>
    <row r="8" spans="1:15" x14ac:dyDescent="0.2">
      <c r="A8" s="28">
        <v>2</v>
      </c>
      <c r="B8" s="25" t="s">
        <v>800</v>
      </c>
      <c r="C8" s="145">
        <v>159.9</v>
      </c>
      <c r="D8" s="145">
        <v>159.78</v>
      </c>
      <c r="E8" s="145">
        <v>0.46</v>
      </c>
      <c r="F8" s="59">
        <f t="shared" si="0"/>
        <v>160.36000000000001</v>
      </c>
      <c r="G8" s="145">
        <v>5292551.18</v>
      </c>
      <c r="H8" s="145">
        <v>4880511.09</v>
      </c>
      <c r="I8" s="145">
        <v>312647.32</v>
      </c>
      <c r="J8" s="150">
        <f t="shared" si="1"/>
        <v>5605198.5</v>
      </c>
      <c r="K8" s="367">
        <f t="shared" ref="K8:K30" si="2">IF(F8=0,0,J8/F8/12)</f>
        <v>2912.82037291095</v>
      </c>
      <c r="L8" s="440">
        <v>2064</v>
      </c>
      <c r="M8" s="436">
        <v>2514.52</v>
      </c>
      <c r="N8" s="441">
        <v>3302.5</v>
      </c>
    </row>
    <row r="9" spans="1:15" x14ac:dyDescent="0.2">
      <c r="A9" s="28">
        <v>3</v>
      </c>
      <c r="B9" s="25" t="s">
        <v>202</v>
      </c>
      <c r="C9" s="145">
        <v>269.48</v>
      </c>
      <c r="D9" s="145">
        <v>268.91000000000003</v>
      </c>
      <c r="E9" s="145">
        <v>0.76</v>
      </c>
      <c r="F9" s="59">
        <f t="shared" si="0"/>
        <v>270.24</v>
      </c>
      <c r="G9" s="145">
        <v>6542344.3600000003</v>
      </c>
      <c r="H9" s="145">
        <v>6201169.8799999999</v>
      </c>
      <c r="I9" s="145">
        <v>446673.13</v>
      </c>
      <c r="J9" s="150">
        <f t="shared" si="1"/>
        <v>6989017.4900000002</v>
      </c>
      <c r="K9" s="367">
        <f t="shared" si="2"/>
        <v>2155.1884405220048</v>
      </c>
      <c r="L9" s="440">
        <v>1748.36</v>
      </c>
      <c r="M9" s="436">
        <v>1979.2</v>
      </c>
      <c r="N9" s="441">
        <v>2374.3000000000002</v>
      </c>
    </row>
    <row r="10" spans="1:15" x14ac:dyDescent="0.2">
      <c r="A10" s="28">
        <v>4</v>
      </c>
      <c r="B10" s="25" t="s">
        <v>203</v>
      </c>
      <c r="C10" s="145">
        <v>479.24</v>
      </c>
      <c r="D10" s="145">
        <v>477.16</v>
      </c>
      <c r="E10" s="145">
        <v>2.56</v>
      </c>
      <c r="F10" s="59">
        <f t="shared" si="0"/>
        <v>481.8</v>
      </c>
      <c r="G10" s="145">
        <v>9094410.5199999996</v>
      </c>
      <c r="H10" s="145">
        <v>8678399.7699999996</v>
      </c>
      <c r="I10" s="145">
        <v>370727.98</v>
      </c>
      <c r="J10" s="150">
        <f t="shared" si="1"/>
        <v>9465138.5</v>
      </c>
      <c r="K10" s="367">
        <f t="shared" si="2"/>
        <v>1637.1140341773905</v>
      </c>
      <c r="L10" s="440">
        <v>1376.86</v>
      </c>
      <c r="M10" s="436">
        <v>1524</v>
      </c>
      <c r="N10" s="441">
        <v>1777.81</v>
      </c>
    </row>
    <row r="11" spans="1:15" x14ac:dyDescent="0.2">
      <c r="A11" s="28">
        <v>5</v>
      </c>
      <c r="B11" s="25" t="s">
        <v>204</v>
      </c>
      <c r="C11" s="145">
        <v>7.27</v>
      </c>
      <c r="D11" s="145">
        <v>7.12</v>
      </c>
      <c r="E11" s="145">
        <v>0.1</v>
      </c>
      <c r="F11" s="59">
        <f t="shared" si="0"/>
        <v>7.3699999999999992</v>
      </c>
      <c r="G11" s="145">
        <v>110901.57</v>
      </c>
      <c r="H11" s="145">
        <v>108996.69</v>
      </c>
      <c r="I11" s="145">
        <v>1944.95</v>
      </c>
      <c r="J11" s="150">
        <f t="shared" si="1"/>
        <v>112846.52</v>
      </c>
      <c r="K11" s="367">
        <f t="shared" si="2"/>
        <v>1275.9669832654909</v>
      </c>
      <c r="L11" s="440">
        <v>1008.5</v>
      </c>
      <c r="M11" s="436">
        <v>1077.9000000000001</v>
      </c>
      <c r="N11" s="441">
        <v>1224.93</v>
      </c>
    </row>
    <row r="12" spans="1:15" x14ac:dyDescent="0.2">
      <c r="A12" s="28">
        <v>6</v>
      </c>
      <c r="B12" s="25" t="s">
        <v>205</v>
      </c>
      <c r="C12" s="145">
        <v>7.72</v>
      </c>
      <c r="D12" s="145">
        <v>7.72</v>
      </c>
      <c r="E12" s="145"/>
      <c r="F12" s="59">
        <f t="shared" si="0"/>
        <v>7.72</v>
      </c>
      <c r="G12" s="145">
        <v>120831.49</v>
      </c>
      <c r="H12" s="145">
        <v>119941.49</v>
      </c>
      <c r="I12" s="145">
        <v>550</v>
      </c>
      <c r="J12" s="150">
        <f t="shared" si="1"/>
        <v>121381.49</v>
      </c>
      <c r="K12" s="367">
        <f t="shared" si="2"/>
        <v>1310.2492443868739</v>
      </c>
      <c r="L12" s="440">
        <v>1188.8599999999999</v>
      </c>
      <c r="M12" s="436">
        <v>1278</v>
      </c>
      <c r="N12" s="441">
        <v>1450.82</v>
      </c>
    </row>
    <row r="13" spans="1:15" x14ac:dyDescent="0.2">
      <c r="A13" s="28">
        <v>7</v>
      </c>
      <c r="B13" s="42" t="s">
        <v>55</v>
      </c>
      <c r="C13" s="145">
        <v>206.88</v>
      </c>
      <c r="D13" s="145">
        <v>205.82</v>
      </c>
      <c r="E13" s="145">
        <v>1.04</v>
      </c>
      <c r="F13" s="59">
        <f t="shared" si="0"/>
        <v>207.92</v>
      </c>
      <c r="G13" s="145">
        <v>2941327.49</v>
      </c>
      <c r="H13" s="145">
        <v>2811398.15</v>
      </c>
      <c r="I13" s="145">
        <v>709882.13</v>
      </c>
      <c r="J13" s="150">
        <f t="shared" si="1"/>
        <v>3651209.62</v>
      </c>
      <c r="K13" s="367">
        <f t="shared" si="2"/>
        <v>1463.3872082211108</v>
      </c>
      <c r="L13" s="440">
        <v>957.75</v>
      </c>
      <c r="M13" s="436">
        <v>1155.96</v>
      </c>
      <c r="N13" s="441">
        <v>1606.42</v>
      </c>
    </row>
    <row r="14" spans="1:15" x14ac:dyDescent="0.2">
      <c r="A14" s="28"/>
      <c r="B14" s="25" t="s">
        <v>266</v>
      </c>
      <c r="C14" s="146"/>
      <c r="D14" s="146"/>
      <c r="E14" s="146"/>
      <c r="F14" s="147"/>
      <c r="G14" s="146"/>
      <c r="H14" s="146"/>
      <c r="I14" s="146"/>
      <c r="J14" s="321"/>
      <c r="K14" s="367"/>
      <c r="L14" s="440"/>
      <c r="M14" s="436"/>
      <c r="N14" s="441"/>
    </row>
    <row r="15" spans="1:15" x14ac:dyDescent="0.2">
      <c r="A15" s="28">
        <v>8</v>
      </c>
      <c r="B15" s="25" t="s">
        <v>59</v>
      </c>
      <c r="C15" s="145">
        <v>100.59</v>
      </c>
      <c r="D15" s="145">
        <v>100.32</v>
      </c>
      <c r="E15" s="145"/>
      <c r="F15" s="59">
        <f t="shared" ref="F15:F21" si="3">C15+E15</f>
        <v>100.59</v>
      </c>
      <c r="G15" s="145">
        <v>1611094.25</v>
      </c>
      <c r="H15" s="145">
        <v>1521347.61</v>
      </c>
      <c r="I15" s="145">
        <v>662549.43000000005</v>
      </c>
      <c r="J15" s="150">
        <f t="shared" ref="J15:J21" si="4">G15+I15</f>
        <v>2273643.6800000002</v>
      </c>
      <c r="K15" s="367">
        <f t="shared" si="2"/>
        <v>1883.5898863372768</v>
      </c>
      <c r="L15" s="440">
        <v>1168.8</v>
      </c>
      <c r="M15" s="436">
        <v>1545.17</v>
      </c>
      <c r="N15" s="441">
        <v>1882.53</v>
      </c>
    </row>
    <row r="16" spans="1:15" x14ac:dyDescent="0.2">
      <c r="A16" s="28">
        <v>9</v>
      </c>
      <c r="B16" s="42" t="s">
        <v>246</v>
      </c>
      <c r="C16" s="59">
        <f>SUM(C17:C19)</f>
        <v>356.22</v>
      </c>
      <c r="D16" s="59">
        <f>SUM(D17:D19)</f>
        <v>348.53</v>
      </c>
      <c r="E16" s="59">
        <f>SUM(E17:E19)</f>
        <v>38.42</v>
      </c>
      <c r="F16" s="59">
        <f t="shared" si="3"/>
        <v>394.64000000000004</v>
      </c>
      <c r="G16" s="59">
        <f>SUM(G17:G19)</f>
        <v>5652197.2299999995</v>
      </c>
      <c r="H16" s="59">
        <f>SUM(H17:H19)</f>
        <v>5407657.2799999993</v>
      </c>
      <c r="I16" s="59">
        <f>SUM(I17:I19)</f>
        <v>858539.48</v>
      </c>
      <c r="J16" s="150">
        <f t="shared" si="4"/>
        <v>6510736.709999999</v>
      </c>
      <c r="K16" s="367">
        <f t="shared" si="2"/>
        <v>1374.8261516825457</v>
      </c>
      <c r="L16" s="440">
        <v>1037.07</v>
      </c>
      <c r="M16" s="436">
        <v>1250.93</v>
      </c>
      <c r="N16" s="441">
        <v>1524.27</v>
      </c>
    </row>
    <row r="17" spans="1:14" x14ac:dyDescent="0.2">
      <c r="A17" s="28">
        <v>10</v>
      </c>
      <c r="B17" s="25" t="s">
        <v>206</v>
      </c>
      <c r="C17" s="144">
        <v>78.28</v>
      </c>
      <c r="D17" s="144">
        <v>77.459999999999994</v>
      </c>
      <c r="E17" s="144">
        <v>5.56</v>
      </c>
      <c r="F17" s="59">
        <f t="shared" si="3"/>
        <v>83.84</v>
      </c>
      <c r="G17" s="144">
        <v>1445696.91</v>
      </c>
      <c r="H17" s="144">
        <v>1426438.48</v>
      </c>
      <c r="I17" s="144">
        <v>90531.07</v>
      </c>
      <c r="J17" s="150">
        <f t="shared" si="4"/>
        <v>1536227.98</v>
      </c>
      <c r="K17" s="367">
        <f t="shared" si="2"/>
        <v>1526.944159510178</v>
      </c>
      <c r="L17" s="440">
        <v>1224.17</v>
      </c>
      <c r="M17" s="436">
        <v>1393.19</v>
      </c>
      <c r="N17" s="441">
        <v>1761</v>
      </c>
    </row>
    <row r="18" spans="1:14" x14ac:dyDescent="0.2">
      <c r="A18" s="28">
        <v>11</v>
      </c>
      <c r="B18" s="25" t="s">
        <v>159</v>
      </c>
      <c r="C18" s="144">
        <v>173.51</v>
      </c>
      <c r="D18" s="144">
        <v>173.51</v>
      </c>
      <c r="E18" s="144">
        <v>11.65</v>
      </c>
      <c r="F18" s="59">
        <f t="shared" si="3"/>
        <v>185.16</v>
      </c>
      <c r="G18" s="144">
        <v>2687860.78</v>
      </c>
      <c r="H18" s="144">
        <v>2669690.84</v>
      </c>
      <c r="I18" s="144">
        <v>459671.47</v>
      </c>
      <c r="J18" s="150">
        <f t="shared" si="4"/>
        <v>3147532.25</v>
      </c>
      <c r="K18" s="367">
        <f t="shared" si="2"/>
        <v>1416.5821676748037</v>
      </c>
      <c r="L18" s="440">
        <v>1086.8</v>
      </c>
      <c r="M18" s="436">
        <v>1270.92</v>
      </c>
      <c r="N18" s="441">
        <v>1509.38</v>
      </c>
    </row>
    <row r="19" spans="1:14" x14ac:dyDescent="0.2">
      <c r="A19" s="28">
        <v>12</v>
      </c>
      <c r="B19" s="25" t="s">
        <v>147</v>
      </c>
      <c r="C19" s="144">
        <v>104.43</v>
      </c>
      <c r="D19" s="144">
        <v>97.56</v>
      </c>
      <c r="E19" s="144">
        <v>21.21</v>
      </c>
      <c r="F19" s="59">
        <f t="shared" si="3"/>
        <v>125.64000000000001</v>
      </c>
      <c r="G19" s="144">
        <v>1518639.54</v>
      </c>
      <c r="H19" s="144">
        <v>1311527.96</v>
      </c>
      <c r="I19" s="144">
        <v>308336.94</v>
      </c>
      <c r="J19" s="150">
        <f t="shared" si="4"/>
        <v>1826976.48</v>
      </c>
      <c r="K19" s="367">
        <f t="shared" si="2"/>
        <v>1211.7800063673988</v>
      </c>
      <c r="L19" s="440">
        <v>794.77</v>
      </c>
      <c r="M19" s="436">
        <v>1048.83</v>
      </c>
      <c r="N19" s="441">
        <v>1327.9</v>
      </c>
    </row>
    <row r="20" spans="1:14" x14ac:dyDescent="0.2">
      <c r="A20" s="28">
        <v>13</v>
      </c>
      <c r="B20" s="42" t="s">
        <v>243</v>
      </c>
      <c r="C20" s="144">
        <v>341.68</v>
      </c>
      <c r="D20" s="144">
        <v>299.99</v>
      </c>
      <c r="E20" s="144">
        <v>24.64</v>
      </c>
      <c r="F20" s="59">
        <f t="shared" si="3"/>
        <v>366.32</v>
      </c>
      <c r="G20" s="144">
        <v>6410356.5899999999</v>
      </c>
      <c r="H20" s="144">
        <v>5178576.5</v>
      </c>
      <c r="I20" s="144">
        <v>766432.5</v>
      </c>
      <c r="J20" s="150">
        <f t="shared" si="4"/>
        <v>7176789.0899999999</v>
      </c>
      <c r="K20" s="367">
        <f t="shared" si="2"/>
        <v>1632.6320088993232</v>
      </c>
      <c r="L20" s="440">
        <v>1216.67</v>
      </c>
      <c r="M20" s="436">
        <v>1502.49</v>
      </c>
      <c r="N20" s="441">
        <v>1847</v>
      </c>
    </row>
    <row r="21" spans="1:14" ht="31.5" x14ac:dyDescent="0.2">
      <c r="A21" s="28">
        <v>14</v>
      </c>
      <c r="B21" s="42" t="s">
        <v>56</v>
      </c>
      <c r="C21" s="144">
        <v>261.61</v>
      </c>
      <c r="D21" s="144">
        <v>261.61</v>
      </c>
      <c r="E21" s="144">
        <v>11.87</v>
      </c>
      <c r="F21" s="59">
        <f t="shared" si="3"/>
        <v>273.48</v>
      </c>
      <c r="G21" s="144">
        <v>2543930.96</v>
      </c>
      <c r="H21" s="144">
        <v>2542495.4900000002</v>
      </c>
      <c r="I21" s="144">
        <v>177073.53</v>
      </c>
      <c r="J21" s="150">
        <f t="shared" si="4"/>
        <v>2721004.4899999998</v>
      </c>
      <c r="K21" s="367">
        <f t="shared" si="2"/>
        <v>829.12964080249606</v>
      </c>
      <c r="L21" s="440">
        <v>684.16</v>
      </c>
      <c r="M21" s="436">
        <v>806.68</v>
      </c>
      <c r="N21" s="441">
        <v>941.35</v>
      </c>
    </row>
    <row r="22" spans="1:14" ht="47.25" x14ac:dyDescent="0.2">
      <c r="A22" s="28">
        <v>15</v>
      </c>
      <c r="B22" s="42" t="s">
        <v>284</v>
      </c>
      <c r="C22" s="59">
        <f>SUM(C23:C26)</f>
        <v>0</v>
      </c>
      <c r="D22" s="59">
        <f>SUM(D23:D26)</f>
        <v>0</v>
      </c>
      <c r="E22" s="59">
        <f>SUM(E23:E26)</f>
        <v>0</v>
      </c>
      <c r="F22" s="59">
        <f>SUM(F27:F27)</f>
        <v>0</v>
      </c>
      <c r="G22" s="59">
        <f>SUM(G23:G26)</f>
        <v>0</v>
      </c>
      <c r="H22" s="59">
        <f>SUM(H23:H26)</f>
        <v>0</v>
      </c>
      <c r="I22" s="59">
        <f>SUM(I23:I26)</f>
        <v>0</v>
      </c>
      <c r="J22" s="150">
        <f>SUM(J23:J26)</f>
        <v>0</v>
      </c>
      <c r="K22" s="367">
        <f t="shared" si="2"/>
        <v>0</v>
      </c>
      <c r="L22" s="518" t="s">
        <v>277</v>
      </c>
      <c r="M22" s="23" t="s">
        <v>277</v>
      </c>
      <c r="N22" s="521" t="s">
        <v>277</v>
      </c>
    </row>
    <row r="23" spans="1:14" x14ac:dyDescent="0.2">
      <c r="A23" s="28" t="s">
        <v>244</v>
      </c>
      <c r="B23" s="43"/>
      <c r="C23" s="145"/>
      <c r="D23" s="145"/>
      <c r="E23" s="145"/>
      <c r="F23" s="59">
        <f t="shared" ref="F23:F29" si="5">C23+E23</f>
        <v>0</v>
      </c>
      <c r="G23" s="145"/>
      <c r="H23" s="145"/>
      <c r="I23" s="145"/>
      <c r="J23" s="150">
        <f>G23+I23</f>
        <v>0</v>
      </c>
      <c r="K23" s="367">
        <f t="shared" si="2"/>
        <v>0</v>
      </c>
      <c r="L23" s="518" t="s">
        <v>277</v>
      </c>
      <c r="M23" s="23" t="s">
        <v>277</v>
      </c>
      <c r="N23" s="521" t="s">
        <v>277</v>
      </c>
    </row>
    <row r="24" spans="1:14" x14ac:dyDescent="0.2">
      <c r="A24" s="28" t="s">
        <v>352</v>
      </c>
      <c r="B24" s="43"/>
      <c r="C24" s="145"/>
      <c r="D24" s="145"/>
      <c r="E24" s="145"/>
      <c r="F24" s="59">
        <f t="shared" si="5"/>
        <v>0</v>
      </c>
      <c r="G24" s="145"/>
      <c r="H24" s="145"/>
      <c r="I24" s="145"/>
      <c r="J24" s="150">
        <f>G24+I24</f>
        <v>0</v>
      </c>
      <c r="K24" s="367">
        <f t="shared" si="2"/>
        <v>0</v>
      </c>
      <c r="L24" s="518" t="s">
        <v>277</v>
      </c>
      <c r="M24" s="23" t="s">
        <v>277</v>
      </c>
      <c r="N24" s="521" t="s">
        <v>277</v>
      </c>
    </row>
    <row r="25" spans="1:14" x14ac:dyDescent="0.2">
      <c r="A25" s="28" t="s">
        <v>353</v>
      </c>
      <c r="B25" s="43"/>
      <c r="C25" s="145"/>
      <c r="D25" s="145"/>
      <c r="E25" s="145"/>
      <c r="F25" s="59">
        <f t="shared" si="5"/>
        <v>0</v>
      </c>
      <c r="G25" s="145"/>
      <c r="H25" s="145"/>
      <c r="I25" s="145"/>
      <c r="J25" s="150">
        <f>G25+I25</f>
        <v>0</v>
      </c>
      <c r="K25" s="367">
        <f t="shared" si="2"/>
        <v>0</v>
      </c>
      <c r="L25" s="518" t="s">
        <v>277</v>
      </c>
      <c r="M25" s="23" t="s">
        <v>277</v>
      </c>
      <c r="N25" s="521" t="s">
        <v>277</v>
      </c>
    </row>
    <row r="26" spans="1:14" ht="16.5" customHeight="1" x14ac:dyDescent="0.2">
      <c r="A26" s="28" t="s">
        <v>354</v>
      </c>
      <c r="B26" s="43"/>
      <c r="C26" s="145"/>
      <c r="D26" s="145"/>
      <c r="E26" s="145"/>
      <c r="F26" s="59">
        <f t="shared" si="5"/>
        <v>0</v>
      </c>
      <c r="G26" s="145"/>
      <c r="H26" s="145"/>
      <c r="I26" s="145"/>
      <c r="J26" s="150">
        <f>G26+I26</f>
        <v>0</v>
      </c>
      <c r="K26" s="367">
        <f t="shared" si="2"/>
        <v>0</v>
      </c>
      <c r="L26" s="518" t="s">
        <v>277</v>
      </c>
      <c r="M26" s="23" t="s">
        <v>277</v>
      </c>
      <c r="N26" s="521" t="s">
        <v>277</v>
      </c>
    </row>
    <row r="27" spans="1:14" x14ac:dyDescent="0.2">
      <c r="A27" s="28"/>
      <c r="B27" s="25"/>
      <c r="C27" s="146"/>
      <c r="D27" s="146"/>
      <c r="E27" s="146"/>
      <c r="F27" s="147">
        <f t="shared" si="5"/>
        <v>0</v>
      </c>
      <c r="G27" s="146"/>
      <c r="H27" s="146"/>
      <c r="I27" s="146"/>
      <c r="J27" s="321"/>
      <c r="K27" s="367"/>
      <c r="L27" s="519"/>
      <c r="M27" s="436"/>
      <c r="N27" s="520"/>
    </row>
    <row r="28" spans="1:14" x14ac:dyDescent="0.2">
      <c r="A28" s="28">
        <v>16</v>
      </c>
      <c r="B28" s="42" t="s">
        <v>57</v>
      </c>
      <c r="C28" s="145">
        <v>179.98</v>
      </c>
      <c r="D28" s="145">
        <v>179.98</v>
      </c>
      <c r="E28" s="145">
        <v>9.89</v>
      </c>
      <c r="F28" s="59">
        <f t="shared" si="5"/>
        <v>189.87</v>
      </c>
      <c r="G28" s="145">
        <v>2061691.5</v>
      </c>
      <c r="H28" s="145">
        <v>2061691.5</v>
      </c>
      <c r="I28" s="145">
        <v>472068.66</v>
      </c>
      <c r="J28" s="150">
        <f>G28+I28</f>
        <v>2533760.16</v>
      </c>
      <c r="K28" s="367">
        <f t="shared" si="2"/>
        <v>1112.0591983989045</v>
      </c>
      <c r="L28" s="440">
        <v>816.56</v>
      </c>
      <c r="M28" s="436">
        <v>1001.81</v>
      </c>
      <c r="N28" s="441">
        <v>1219.27</v>
      </c>
    </row>
    <row r="29" spans="1:14" x14ac:dyDescent="0.2">
      <c r="A29" s="28">
        <v>17</v>
      </c>
      <c r="B29" s="42" t="s">
        <v>58</v>
      </c>
      <c r="C29" s="145"/>
      <c r="D29" s="145"/>
      <c r="E29" s="145">
        <v>43.85</v>
      </c>
      <c r="F29" s="59">
        <f t="shared" si="5"/>
        <v>43.85</v>
      </c>
      <c r="G29" s="145"/>
      <c r="H29" s="145"/>
      <c r="I29" s="145">
        <v>441984.09</v>
      </c>
      <c r="J29" s="150">
        <f>G29+I29</f>
        <v>441984.09</v>
      </c>
      <c r="K29" s="367">
        <f t="shared" si="2"/>
        <v>839.95456100342074</v>
      </c>
      <c r="L29" s="440">
        <v>714.16</v>
      </c>
      <c r="M29" s="436">
        <v>840.45</v>
      </c>
      <c r="N29" s="441">
        <v>975.19</v>
      </c>
    </row>
    <row r="30" spans="1:14" ht="16.5" thickBot="1" x14ac:dyDescent="0.25">
      <c r="A30" s="29">
        <v>18</v>
      </c>
      <c r="B30" s="44" t="s">
        <v>285</v>
      </c>
      <c r="C30" s="60">
        <f t="shared" ref="C30:J30" si="6">C7+C13+C16+C20+C21+C28+C29</f>
        <v>2269.98</v>
      </c>
      <c r="D30" s="60">
        <f t="shared" si="6"/>
        <v>2216.6200000000003</v>
      </c>
      <c r="E30" s="60">
        <f t="shared" si="6"/>
        <v>133.59</v>
      </c>
      <c r="F30" s="60">
        <f t="shared" si="6"/>
        <v>2403.5700000000002</v>
      </c>
      <c r="G30" s="60">
        <f t="shared" si="6"/>
        <v>40770542.890000001</v>
      </c>
      <c r="H30" s="60">
        <f t="shared" si="6"/>
        <v>37990837.839999996</v>
      </c>
      <c r="I30" s="60">
        <f t="shared" si="6"/>
        <v>4558523.7699999996</v>
      </c>
      <c r="J30" s="151">
        <f t="shared" si="6"/>
        <v>45329066.660000011</v>
      </c>
      <c r="K30" s="368">
        <f t="shared" si="2"/>
        <v>1571.5881882644014</v>
      </c>
      <c r="L30" s="442">
        <v>1040.5999999999999</v>
      </c>
      <c r="M30" s="443">
        <v>1424.17</v>
      </c>
      <c r="N30" s="444">
        <v>1836</v>
      </c>
    </row>
    <row r="31" spans="1:14" ht="16.5" thickBot="1" x14ac:dyDescent="0.25">
      <c r="A31" s="16"/>
      <c r="B31" s="16"/>
      <c r="C31" s="19"/>
      <c r="D31" s="16"/>
      <c r="E31" s="16"/>
      <c r="F31" s="19"/>
      <c r="G31" s="19"/>
      <c r="H31" s="19"/>
      <c r="I31" s="19"/>
      <c r="J31" s="19"/>
    </row>
    <row r="32" spans="1:14" ht="16.5" thickBot="1" x14ac:dyDescent="0.3">
      <c r="A32" s="900" t="s">
        <v>10</v>
      </c>
      <c r="B32" s="901"/>
      <c r="C32" s="901"/>
      <c r="D32" s="901"/>
      <c r="E32" s="901"/>
      <c r="F32" s="901"/>
      <c r="G32" s="901"/>
      <c r="H32" s="901"/>
      <c r="I32" s="901"/>
      <c r="J32" s="901"/>
      <c r="L32" s="522" t="s">
        <v>920</v>
      </c>
      <c r="M32" s="523"/>
      <c r="N32" s="524"/>
    </row>
    <row r="33" spans="1:10" x14ac:dyDescent="0.25">
      <c r="A33" s="909" t="s">
        <v>801</v>
      </c>
      <c r="B33" s="910"/>
      <c r="C33" s="910"/>
      <c r="D33" s="910"/>
      <c r="E33" s="910"/>
      <c r="F33" s="910"/>
      <c r="G33" s="910"/>
      <c r="H33" s="910"/>
      <c r="I33" s="910"/>
      <c r="J33" s="911"/>
    </row>
    <row r="34" spans="1:10" ht="50.25" customHeight="1" x14ac:dyDescent="0.2">
      <c r="B34" s="907" t="s">
        <v>1006</v>
      </c>
      <c r="C34" s="907"/>
      <c r="D34" s="907"/>
      <c r="E34" s="907"/>
      <c r="F34" s="907"/>
      <c r="G34" s="907"/>
      <c r="H34" s="907"/>
      <c r="I34" s="907"/>
      <c r="J34" s="907"/>
    </row>
    <row r="35" spans="1:10" x14ac:dyDescent="0.2">
      <c r="B35" s="538" t="s">
        <v>688</v>
      </c>
      <c r="C35" s="539"/>
      <c r="D35" s="539"/>
      <c r="E35" s="539"/>
      <c r="F35" s="539"/>
      <c r="G35" s="539"/>
      <c r="H35" s="539"/>
      <c r="I35" s="539"/>
      <c r="J35" s="539"/>
    </row>
    <row r="36" spans="1:10" x14ac:dyDescent="0.2">
      <c r="B36" s="538" t="s">
        <v>689</v>
      </c>
      <c r="C36" s="539"/>
      <c r="D36" s="539"/>
      <c r="E36" s="539"/>
      <c r="F36" s="539"/>
      <c r="G36" s="539"/>
      <c r="H36" s="539"/>
      <c r="I36" s="539"/>
      <c r="J36" s="539"/>
    </row>
    <row r="37" spans="1:10" x14ac:dyDescent="0.2">
      <c r="B37" s="538" t="s">
        <v>690</v>
      </c>
      <c r="C37" s="539"/>
      <c r="D37" s="539"/>
      <c r="E37" s="539"/>
      <c r="F37" s="539"/>
      <c r="G37" s="539"/>
      <c r="H37" s="539"/>
      <c r="I37" s="539"/>
      <c r="J37" s="539"/>
    </row>
    <row r="38" spans="1:10" x14ac:dyDescent="0.2">
      <c r="B38" s="540"/>
      <c r="C38" s="539"/>
      <c r="D38" s="539"/>
      <c r="E38" s="539"/>
      <c r="F38" s="539"/>
      <c r="G38" s="539"/>
      <c r="H38" s="539"/>
      <c r="I38" s="539"/>
      <c r="J38" s="539"/>
    </row>
  </sheetData>
  <mergeCells count="19">
    <mergeCell ref="A32:J32"/>
    <mergeCell ref="C3:F3"/>
    <mergeCell ref="H3:H4"/>
    <mergeCell ref="K3:K5"/>
    <mergeCell ref="B34:J34"/>
    <mergeCell ref="G3:G5"/>
    <mergeCell ref="I3:I5"/>
    <mergeCell ref="C4:C5"/>
    <mergeCell ref="A33:J33"/>
    <mergeCell ref="E4:E5"/>
    <mergeCell ref="F4:F5"/>
    <mergeCell ref="B3:B5"/>
    <mergeCell ref="A3:A5"/>
    <mergeCell ref="L3:L5"/>
    <mergeCell ref="M3:M5"/>
    <mergeCell ref="N3:N5"/>
    <mergeCell ref="A1:K1"/>
    <mergeCell ref="A2:K2"/>
    <mergeCell ref="J3:J5"/>
  </mergeCells>
  <phoneticPr fontId="0" type="noConversion"/>
  <printOptions gridLines="1"/>
  <pageMargins left="0.47244094488188981" right="0.31496062992125984" top="0.74803149606299213" bottom="0.39370078740157483" header="0.51181102362204722" footer="0.27559055118110237"/>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37"/>
  <sheetViews>
    <sheetView zoomScale="86" zoomScaleNormal="86" workbookViewId="0">
      <pane xSplit="2" ySplit="6" topLeftCell="H7" activePane="bottomRight" state="frozen"/>
      <selection pane="topRight" activeCell="C1" sqref="C1"/>
      <selection pane="bottomLeft" activeCell="A7" sqref="A7"/>
      <selection pane="bottomRight" activeCell="H17" sqref="H17"/>
    </sheetView>
  </sheetViews>
  <sheetFormatPr defaultColWidth="9.140625" defaultRowHeight="15.75" x14ac:dyDescent="0.2"/>
  <cols>
    <col min="1" max="1" width="5.5703125" style="22" customWidth="1"/>
    <col min="2" max="2" width="60.28515625" style="46" customWidth="1"/>
    <col min="3" max="3" width="14.7109375" style="17" customWidth="1"/>
    <col min="4" max="4" width="14" style="17" customWidth="1"/>
    <col min="5" max="5" width="15.85546875" style="17" customWidth="1"/>
    <col min="6" max="6" width="15.7109375" style="17" customWidth="1"/>
    <col min="7" max="7" width="22.42578125" style="17" customWidth="1"/>
    <col min="8" max="8" width="23" style="17" customWidth="1"/>
    <col min="9" max="9" width="20.7109375" style="17" customWidth="1"/>
    <col min="10" max="10" width="17.7109375" style="17" bestFit="1" customWidth="1"/>
    <col min="11" max="11" width="13.28515625" style="17" customWidth="1"/>
    <col min="12" max="12" width="12.42578125" style="17" customWidth="1"/>
    <col min="13" max="13" width="9.7109375" style="17" customWidth="1"/>
    <col min="14" max="14" width="10.42578125" style="17" bestFit="1" customWidth="1"/>
    <col min="15" max="15" width="11.140625" style="17" customWidth="1"/>
    <col min="16" max="16" width="3.5703125" style="17" customWidth="1"/>
    <col min="17" max="18" width="3.85546875" style="17" customWidth="1"/>
    <col min="19" max="16384" width="9.140625" style="17"/>
  </cols>
  <sheetData>
    <row r="1" spans="1:15" ht="35.1" customHeight="1" thickBot="1" x14ac:dyDescent="0.25">
      <c r="A1" s="915" t="s">
        <v>1151</v>
      </c>
      <c r="B1" s="916"/>
      <c r="C1" s="916"/>
      <c r="D1" s="916"/>
      <c r="E1" s="916"/>
      <c r="F1" s="916"/>
      <c r="G1" s="916"/>
      <c r="H1" s="916"/>
      <c r="I1" s="916"/>
      <c r="J1" s="916"/>
      <c r="K1" s="916"/>
    </row>
    <row r="2" spans="1:15" ht="35.450000000000003" customHeight="1" thickBot="1" x14ac:dyDescent="0.25">
      <c r="A2" s="895" t="s">
        <v>358</v>
      </c>
      <c r="B2" s="896"/>
      <c r="C2" s="896"/>
      <c r="D2" s="896"/>
      <c r="E2" s="896"/>
      <c r="F2" s="896"/>
      <c r="G2" s="896"/>
      <c r="H2" s="896"/>
      <c r="I2" s="896"/>
      <c r="J2" s="896"/>
      <c r="K2" s="896"/>
      <c r="L2" s="528" t="s">
        <v>827</v>
      </c>
      <c r="M2" s="459"/>
      <c r="N2" s="459"/>
      <c r="O2" s="459"/>
    </row>
    <row r="3" spans="1:15" ht="21" customHeight="1" x14ac:dyDescent="0.2">
      <c r="A3" s="913" t="s">
        <v>173</v>
      </c>
      <c r="B3" s="917" t="s">
        <v>937</v>
      </c>
      <c r="C3" s="902" t="s">
        <v>1152</v>
      </c>
      <c r="D3" s="902"/>
      <c r="E3" s="902"/>
      <c r="F3" s="902"/>
      <c r="G3" s="902" t="s">
        <v>706</v>
      </c>
      <c r="H3" s="903" t="s">
        <v>266</v>
      </c>
      <c r="I3" s="902" t="s">
        <v>708</v>
      </c>
      <c r="J3" s="898" t="s">
        <v>709</v>
      </c>
      <c r="K3" s="919" t="s">
        <v>828</v>
      </c>
      <c r="L3" s="922" t="s">
        <v>993</v>
      </c>
      <c r="M3" s="884" t="s">
        <v>918</v>
      </c>
      <c r="N3" s="887" t="s">
        <v>938</v>
      </c>
      <c r="O3" s="890" t="s">
        <v>919</v>
      </c>
    </row>
    <row r="4" spans="1:15" ht="34.5" customHeight="1" x14ac:dyDescent="0.2">
      <c r="A4" s="914"/>
      <c r="B4" s="918"/>
      <c r="C4" s="908" t="s">
        <v>829</v>
      </c>
      <c r="D4" s="13" t="s">
        <v>266</v>
      </c>
      <c r="E4" s="908" t="s">
        <v>831</v>
      </c>
      <c r="F4" s="908" t="s">
        <v>832</v>
      </c>
      <c r="G4" s="908"/>
      <c r="H4" s="904"/>
      <c r="I4" s="908"/>
      <c r="J4" s="899"/>
      <c r="K4" s="919"/>
      <c r="L4" s="922"/>
      <c r="M4" s="885"/>
      <c r="N4" s="888"/>
      <c r="O4" s="891"/>
    </row>
    <row r="5" spans="1:15" s="72" customFormat="1" ht="48" thickBot="1" x14ac:dyDescent="0.25">
      <c r="A5" s="914"/>
      <c r="B5" s="918"/>
      <c r="C5" s="908"/>
      <c r="D5" s="93" t="s">
        <v>830</v>
      </c>
      <c r="E5" s="908"/>
      <c r="F5" s="908"/>
      <c r="G5" s="908"/>
      <c r="H5" s="13" t="s">
        <v>707</v>
      </c>
      <c r="I5" s="908"/>
      <c r="J5" s="899"/>
      <c r="K5" s="920"/>
      <c r="L5" s="923"/>
      <c r="M5" s="886"/>
      <c r="N5" s="889"/>
      <c r="O5" s="892"/>
    </row>
    <row r="6" spans="1:15" s="73" customFormat="1" ht="18" customHeight="1" thickBot="1" x14ac:dyDescent="0.25">
      <c r="A6" s="134"/>
      <c r="B6" s="61"/>
      <c r="C6" s="15" t="s">
        <v>249</v>
      </c>
      <c r="D6" s="15" t="s">
        <v>250</v>
      </c>
      <c r="E6" s="15" t="s">
        <v>251</v>
      </c>
      <c r="F6" s="15" t="s">
        <v>157</v>
      </c>
      <c r="G6" s="15" t="s">
        <v>252</v>
      </c>
      <c r="H6" s="15" t="s">
        <v>253</v>
      </c>
      <c r="I6" s="15" t="s">
        <v>254</v>
      </c>
      <c r="J6" s="319" t="s">
        <v>158</v>
      </c>
      <c r="K6" s="370" t="s">
        <v>799</v>
      </c>
      <c r="L6" s="525" t="s">
        <v>677</v>
      </c>
      <c r="M6" s="460"/>
      <c r="N6" s="460"/>
      <c r="O6" s="460"/>
    </row>
    <row r="7" spans="1:15" s="20" customFormat="1" x14ac:dyDescent="0.2">
      <c r="A7" s="28">
        <v>1</v>
      </c>
      <c r="B7" s="42" t="s">
        <v>245</v>
      </c>
      <c r="C7" s="59">
        <f>SUM(C8:C12)</f>
        <v>318.39</v>
      </c>
      <c r="D7" s="59">
        <f>SUM(D8:D12)</f>
        <v>317.08</v>
      </c>
      <c r="E7" s="59">
        <f>SUM(E8:E12)</f>
        <v>1.32</v>
      </c>
      <c r="F7" s="59">
        <f t="shared" ref="F7:F13" si="0">C7+E7</f>
        <v>319.70999999999998</v>
      </c>
      <c r="G7" s="59">
        <f>SUM(G8:G12)</f>
        <v>6673685.4800000004</v>
      </c>
      <c r="H7" s="59">
        <f>SUM(H8:H12)</f>
        <v>6422420.1700000009</v>
      </c>
      <c r="I7" s="59">
        <f>SUM(I8:I12)</f>
        <v>253168.07</v>
      </c>
      <c r="J7" s="150">
        <f t="shared" ref="J7:J13" si="1">G7+I7</f>
        <v>6926853.5500000007</v>
      </c>
      <c r="K7" s="367">
        <f>IF(F7=0,0,J7/F7/12)</f>
        <v>1805.5043502966234</v>
      </c>
      <c r="L7" s="526">
        <f>IF('T6-Zamestnanci_a_mzdy'!F7-'T6a-Zamestnanci_a_mzdy (ženy)'!F7=0,0,('T6-Zamestnanci_a_mzdy'!J7-'T6a-Zamestnanci_a_mzdy (ženy)'!J7)/('T6-Zamestnanci_a_mzdy'!F7-'T6a-Zamestnanci_a_mzdy (ženy)'!F7)/12)</f>
        <v>2106.9478196606224</v>
      </c>
      <c r="M7" s="802">
        <v>1424.09</v>
      </c>
      <c r="N7" s="803">
        <v>1605.91</v>
      </c>
      <c r="O7" s="804">
        <v>1936.17</v>
      </c>
    </row>
    <row r="8" spans="1:15" ht="31.5" x14ac:dyDescent="0.2">
      <c r="A8" s="28">
        <v>2</v>
      </c>
      <c r="B8" s="25" t="s">
        <v>800</v>
      </c>
      <c r="C8" s="145">
        <v>19.989999999999998</v>
      </c>
      <c r="D8" s="145">
        <v>19.989999999999998</v>
      </c>
      <c r="E8" s="145"/>
      <c r="F8" s="59">
        <f t="shared" si="0"/>
        <v>19.989999999999998</v>
      </c>
      <c r="G8" s="145">
        <v>668176.56999999995</v>
      </c>
      <c r="H8" s="145">
        <v>621855.31999999995</v>
      </c>
      <c r="I8" s="145">
        <v>64713.58</v>
      </c>
      <c r="J8" s="150">
        <f t="shared" si="1"/>
        <v>732890.14999999991</v>
      </c>
      <c r="K8" s="367">
        <f t="shared" ref="K8:K30" si="2">IF(F8=0,0,J8/F8/12)</f>
        <v>3055.236576621644</v>
      </c>
      <c r="L8" s="526">
        <f>IF('T6-Zamestnanci_a_mzdy'!F8-'T6a-Zamestnanci_a_mzdy (ženy)'!F8=0,0,('T6-Zamestnanci_a_mzdy'!J8-'T6a-Zamestnanci_a_mzdy (ženy)'!J8)/('T6-Zamestnanci_a_mzdy'!F8-'T6a-Zamestnanci_a_mzdy (ženy)'!F8)/12)</f>
        <v>2892.5389743772407</v>
      </c>
      <c r="M8" s="805">
        <v>1764.9</v>
      </c>
      <c r="N8" s="806">
        <v>2547.1</v>
      </c>
      <c r="O8" s="807">
        <v>3268.99</v>
      </c>
    </row>
    <row r="9" spans="1:15" x14ac:dyDescent="0.2">
      <c r="A9" s="28">
        <v>3</v>
      </c>
      <c r="B9" s="25" t="s">
        <v>202</v>
      </c>
      <c r="C9" s="145">
        <v>101.02</v>
      </c>
      <c r="D9" s="145">
        <v>100.65</v>
      </c>
      <c r="E9" s="145">
        <v>0.25</v>
      </c>
      <c r="F9" s="59">
        <f t="shared" si="0"/>
        <v>101.27</v>
      </c>
      <c r="G9" s="145">
        <v>2381815.81</v>
      </c>
      <c r="H9" s="145">
        <v>2294080.08</v>
      </c>
      <c r="I9" s="145">
        <v>88525.72</v>
      </c>
      <c r="J9" s="150">
        <f t="shared" si="1"/>
        <v>2470341.5300000003</v>
      </c>
      <c r="K9" s="367">
        <f t="shared" si="2"/>
        <v>2032.8013643395545</v>
      </c>
      <c r="L9" s="526">
        <f>IF('T6-Zamestnanci_a_mzdy'!F9-'T6a-Zamestnanci_a_mzdy (ženy)'!F9=0,0,('T6-Zamestnanci_a_mzdy'!J9-'T6a-Zamestnanci_a_mzdy (ženy)'!J9)/('T6-Zamestnanci_a_mzdy'!F9-'T6a-Zamestnanci_a_mzdy (ženy)'!F9)/12)</f>
        <v>2228.5395632360769</v>
      </c>
      <c r="M9" s="805">
        <v>1698.37</v>
      </c>
      <c r="N9" s="806">
        <v>1896.25</v>
      </c>
      <c r="O9" s="807">
        <v>2139.2199999999998</v>
      </c>
    </row>
    <row r="10" spans="1:15" ht="31.5" x14ac:dyDescent="0.2">
      <c r="A10" s="28">
        <v>4</v>
      </c>
      <c r="B10" s="25" t="s">
        <v>203</v>
      </c>
      <c r="C10" s="145">
        <v>191.57</v>
      </c>
      <c r="D10" s="145">
        <v>190.63</v>
      </c>
      <c r="E10" s="145">
        <v>1.07</v>
      </c>
      <c r="F10" s="59">
        <f t="shared" si="0"/>
        <v>192.64</v>
      </c>
      <c r="G10" s="145">
        <v>3543563.42</v>
      </c>
      <c r="H10" s="145">
        <v>3426355.09</v>
      </c>
      <c r="I10" s="145">
        <v>99928.77</v>
      </c>
      <c r="J10" s="150">
        <f t="shared" si="1"/>
        <v>3643492.19</v>
      </c>
      <c r="K10" s="367">
        <f t="shared" si="2"/>
        <v>1576.1230749930785</v>
      </c>
      <c r="L10" s="526">
        <f>IF('T6-Zamestnanci_a_mzdy'!F10-'T6a-Zamestnanci_a_mzdy (ženy)'!F10=0,0,('T6-Zamestnanci_a_mzdy'!J10-'T6a-Zamestnanci_a_mzdy (ženy)'!J10)/('T6-Zamestnanci_a_mzdy'!F10-'T6a-Zamestnanci_a_mzdy (ženy)'!F10)/12)</f>
        <v>1677.7465503527458</v>
      </c>
      <c r="M10" s="805">
        <v>1384.33</v>
      </c>
      <c r="N10" s="806">
        <v>1507.36</v>
      </c>
      <c r="O10" s="807">
        <v>1672.58</v>
      </c>
    </row>
    <row r="11" spans="1:15" x14ac:dyDescent="0.2">
      <c r="A11" s="28">
        <v>5</v>
      </c>
      <c r="B11" s="25" t="s">
        <v>204</v>
      </c>
      <c r="C11" s="145">
        <v>3.15</v>
      </c>
      <c r="D11" s="145">
        <v>3.15</v>
      </c>
      <c r="E11" s="145"/>
      <c r="F11" s="59">
        <f t="shared" si="0"/>
        <v>3.15</v>
      </c>
      <c r="G11" s="145">
        <v>43964.61</v>
      </c>
      <c r="H11" s="145">
        <v>43964.61</v>
      </c>
      <c r="I11" s="145"/>
      <c r="J11" s="150">
        <f t="shared" si="1"/>
        <v>43964.61</v>
      </c>
      <c r="K11" s="367">
        <f t="shared" si="2"/>
        <v>1163.0849206349205</v>
      </c>
      <c r="L11" s="526">
        <f>IF('T6-Zamestnanci_a_mzdy'!F11-'T6a-Zamestnanci_a_mzdy (ženy)'!F11=0,0,('T6-Zamestnanci_a_mzdy'!J11-'T6a-Zamestnanci_a_mzdy (ženy)'!J11)/('T6-Zamestnanci_a_mzdy'!F11-'T6a-Zamestnanci_a_mzdy (ženy)'!F11)/12)</f>
        <v>1360.2272906793053</v>
      </c>
      <c r="M11" s="805">
        <v>1008.5</v>
      </c>
      <c r="N11" s="806">
        <v>1023.12</v>
      </c>
      <c r="O11" s="807">
        <v>1099.32</v>
      </c>
    </row>
    <row r="12" spans="1:15" x14ac:dyDescent="0.2">
      <c r="A12" s="28">
        <v>6</v>
      </c>
      <c r="B12" s="25" t="s">
        <v>205</v>
      </c>
      <c r="C12" s="145">
        <v>2.66</v>
      </c>
      <c r="D12" s="145">
        <v>2.66</v>
      </c>
      <c r="E12" s="145"/>
      <c r="F12" s="59">
        <f t="shared" si="0"/>
        <v>2.66</v>
      </c>
      <c r="G12" s="145">
        <v>36165.07</v>
      </c>
      <c r="H12" s="145">
        <v>36165.07</v>
      </c>
      <c r="I12" s="145"/>
      <c r="J12" s="150">
        <f t="shared" si="1"/>
        <v>36165.07</v>
      </c>
      <c r="K12" s="367">
        <f t="shared" si="2"/>
        <v>1132.9909147869673</v>
      </c>
      <c r="L12" s="526">
        <f>IF('T6-Zamestnanci_a_mzdy'!F12-'T6a-Zamestnanci_a_mzdy (ženy)'!F12=0,0,('T6-Zamestnanci_a_mzdy'!J12-'T6a-Zamestnanci_a_mzdy (ženy)'!J12)/('T6-Zamestnanci_a_mzdy'!F12-'T6a-Zamestnanci_a_mzdy (ženy)'!F12)/12)</f>
        <v>1403.432476943347</v>
      </c>
      <c r="M12" s="805">
        <v>467.78</v>
      </c>
      <c r="N12" s="806">
        <v>1188.8599999999999</v>
      </c>
      <c r="O12" s="807">
        <v>1298.83</v>
      </c>
    </row>
    <row r="13" spans="1:15" x14ac:dyDescent="0.2">
      <c r="A13" s="28">
        <v>7</v>
      </c>
      <c r="B13" s="42" t="s">
        <v>55</v>
      </c>
      <c r="C13" s="145">
        <v>101.66</v>
      </c>
      <c r="D13" s="145">
        <v>101.19</v>
      </c>
      <c r="E13" s="145">
        <v>1.02</v>
      </c>
      <c r="F13" s="59">
        <f t="shared" si="0"/>
        <v>102.67999999999999</v>
      </c>
      <c r="G13" s="145">
        <v>1304209.1299999999</v>
      </c>
      <c r="H13" s="145">
        <v>1265109.78</v>
      </c>
      <c r="I13" s="145">
        <v>189598.24</v>
      </c>
      <c r="J13" s="150">
        <f t="shared" si="1"/>
        <v>1493807.3699999999</v>
      </c>
      <c r="K13" s="367">
        <f t="shared" si="2"/>
        <v>1212.3485342812621</v>
      </c>
      <c r="L13" s="526">
        <f>IF('T6-Zamestnanci_a_mzdy'!F13-'T6a-Zamestnanci_a_mzdy (ženy)'!F13=0,0,('T6-Zamestnanci_a_mzdy'!J13-'T6a-Zamestnanci_a_mzdy (ženy)'!J13)/('T6-Zamestnanci_a_mzdy'!F13-'T6a-Zamestnanci_a_mzdy (ženy)'!F13)/12)</f>
        <v>1708.3192781578616</v>
      </c>
      <c r="M13" s="805">
        <v>915.54</v>
      </c>
      <c r="N13" s="806">
        <v>1079.3</v>
      </c>
      <c r="O13" s="807">
        <v>1317.03</v>
      </c>
    </row>
    <row r="14" spans="1:15" x14ac:dyDescent="0.2">
      <c r="A14" s="28"/>
      <c r="B14" s="25" t="s">
        <v>266</v>
      </c>
      <c r="C14" s="146"/>
      <c r="D14" s="146"/>
      <c r="E14" s="146"/>
      <c r="F14" s="147"/>
      <c r="G14" s="146"/>
      <c r="H14" s="146"/>
      <c r="I14" s="146"/>
      <c r="J14" s="321"/>
      <c r="K14" s="321"/>
      <c r="L14" s="526"/>
      <c r="M14" s="805"/>
      <c r="N14" s="806"/>
      <c r="O14" s="807"/>
    </row>
    <row r="15" spans="1:15" x14ac:dyDescent="0.2">
      <c r="A15" s="28">
        <v>8</v>
      </c>
      <c r="B15" s="25" t="s">
        <v>59</v>
      </c>
      <c r="C15" s="145">
        <v>27.1</v>
      </c>
      <c r="D15" s="145">
        <v>27.1</v>
      </c>
      <c r="E15" s="145"/>
      <c r="F15" s="59">
        <f t="shared" ref="F15:F21" si="3">C15+E15</f>
        <v>27.1</v>
      </c>
      <c r="G15" s="145">
        <v>367814.63</v>
      </c>
      <c r="H15" s="145">
        <v>362364.63</v>
      </c>
      <c r="I15" s="145">
        <v>163390.84</v>
      </c>
      <c r="J15" s="150">
        <f t="shared" ref="J15:J21" si="4">G15+I15</f>
        <v>531205.47</v>
      </c>
      <c r="K15" s="367">
        <f t="shared" si="2"/>
        <v>1633.4731549815497</v>
      </c>
      <c r="L15" s="526">
        <f>IF('T6-Zamestnanci_a_mzdy'!F15-'T6a-Zamestnanci_a_mzdy (ženy)'!F15=0,0,('T6-Zamestnanci_a_mzdy'!J15-'T6a-Zamestnanci_a_mzdy (ženy)'!J15)/('T6-Zamestnanci_a_mzdy'!F15-'T6a-Zamestnanci_a_mzdy (ženy)'!F15)/12)</f>
        <v>1975.8223454438246</v>
      </c>
      <c r="M15" s="805">
        <v>1134.1300000000001</v>
      </c>
      <c r="N15" s="806">
        <v>1636.3</v>
      </c>
      <c r="O15" s="807">
        <v>1803.61</v>
      </c>
    </row>
    <row r="16" spans="1:15" x14ac:dyDescent="0.2">
      <c r="A16" s="28">
        <v>9</v>
      </c>
      <c r="B16" s="42" t="s">
        <v>246</v>
      </c>
      <c r="C16" s="59">
        <f>SUM(C17:C19)</f>
        <v>309.23</v>
      </c>
      <c r="D16" s="59">
        <f>SUM(D17:D19)</f>
        <v>304.87</v>
      </c>
      <c r="E16" s="59">
        <f>SUM(E17:E19)</f>
        <v>35.1</v>
      </c>
      <c r="F16" s="59">
        <f t="shared" si="3"/>
        <v>344.33000000000004</v>
      </c>
      <c r="G16" s="59">
        <f>SUM(G17:G19)</f>
        <v>4751980.72</v>
      </c>
      <c r="H16" s="59">
        <f>SUM(H17:H19)</f>
        <v>4582431.04</v>
      </c>
      <c r="I16" s="59">
        <f>SUM(I17:I19)</f>
        <v>718604.79</v>
      </c>
      <c r="J16" s="150">
        <f t="shared" si="4"/>
        <v>5470585.5099999998</v>
      </c>
      <c r="K16" s="367">
        <f t="shared" si="2"/>
        <v>1323.9686516810423</v>
      </c>
      <c r="L16" s="526">
        <f>IF('T6-Zamestnanci_a_mzdy'!F16-'T6a-Zamestnanci_a_mzdy (ženy)'!F16=0,0,('T6-Zamestnanci_a_mzdy'!J16-'T6a-Zamestnanci_a_mzdy (ženy)'!J16)/('T6-Zamestnanci_a_mzdy'!F16-'T6a-Zamestnanci_a_mzdy (ženy)'!F16)/12)</f>
        <v>1722.9033326707731</v>
      </c>
      <c r="M16" s="805">
        <v>1040.5999999999999</v>
      </c>
      <c r="N16" s="806">
        <v>1236.08</v>
      </c>
      <c r="O16" s="807">
        <v>1473.83</v>
      </c>
    </row>
    <row r="17" spans="1:15" x14ac:dyDescent="0.2">
      <c r="A17" s="28">
        <v>10</v>
      </c>
      <c r="B17" s="25" t="s">
        <v>206</v>
      </c>
      <c r="C17" s="144">
        <v>62.16</v>
      </c>
      <c r="D17" s="144">
        <v>61.42</v>
      </c>
      <c r="E17" s="144">
        <v>6.92</v>
      </c>
      <c r="F17" s="59">
        <f t="shared" si="3"/>
        <v>69.08</v>
      </c>
      <c r="G17" s="144">
        <v>1055770.17</v>
      </c>
      <c r="H17" s="144">
        <v>1039136.74</v>
      </c>
      <c r="I17" s="144">
        <v>179858.64</v>
      </c>
      <c r="J17" s="150">
        <f t="shared" si="4"/>
        <v>1235628.81</v>
      </c>
      <c r="K17" s="367">
        <f t="shared" si="2"/>
        <v>1490.5771207295891</v>
      </c>
      <c r="L17" s="526">
        <f>IF('T6-Zamestnanci_a_mzdy'!F17-'T6a-Zamestnanci_a_mzdy (ženy)'!F17=0,0,('T6-Zamestnanci_a_mzdy'!J17-'T6a-Zamestnanci_a_mzdy (ženy)'!J17)/('T6-Zamestnanci_a_mzdy'!F17-'T6a-Zamestnanci_a_mzdy (ženy)'!F17)/12)</f>
        <v>1697.1497854561869</v>
      </c>
      <c r="M17" s="805">
        <v>1218.54</v>
      </c>
      <c r="N17" s="806">
        <v>1365.66</v>
      </c>
      <c r="O17" s="807">
        <v>1573.26</v>
      </c>
    </row>
    <row r="18" spans="1:15" x14ac:dyDescent="0.2">
      <c r="A18" s="28">
        <v>11</v>
      </c>
      <c r="B18" s="25" t="s">
        <v>159</v>
      </c>
      <c r="C18" s="144">
        <v>164.2</v>
      </c>
      <c r="D18" s="144">
        <v>164.2</v>
      </c>
      <c r="E18" s="144">
        <v>7.5</v>
      </c>
      <c r="F18" s="59">
        <f t="shared" si="3"/>
        <v>171.7</v>
      </c>
      <c r="G18" s="144">
        <v>2513898.3199999998</v>
      </c>
      <c r="H18" s="144">
        <v>2495728.38</v>
      </c>
      <c r="I18" s="144">
        <v>254833.57</v>
      </c>
      <c r="J18" s="150">
        <f t="shared" si="4"/>
        <v>2768731.8899999997</v>
      </c>
      <c r="K18" s="367">
        <f t="shared" si="2"/>
        <v>1343.7836779266161</v>
      </c>
      <c r="L18" s="526">
        <f>IF('T6-Zamestnanci_a_mzdy'!F18-'T6a-Zamestnanci_a_mzdy (ženy)'!F18=0,0,('T6-Zamestnanci_a_mzdy'!J18-'T6a-Zamestnanci_a_mzdy (ženy)'!J18)/('T6-Zamestnanci_a_mzdy'!F18-'T6a-Zamestnanci_a_mzdy (ženy)'!F18)/12)</f>
        <v>2345.2226349678062</v>
      </c>
      <c r="M18" s="805">
        <v>1086.8</v>
      </c>
      <c r="N18" s="806">
        <v>1267.18</v>
      </c>
      <c r="O18" s="807">
        <v>1488.33</v>
      </c>
    </row>
    <row r="19" spans="1:15" x14ac:dyDescent="0.2">
      <c r="A19" s="28">
        <v>12</v>
      </c>
      <c r="B19" s="25" t="s">
        <v>147</v>
      </c>
      <c r="C19" s="144">
        <v>82.87</v>
      </c>
      <c r="D19" s="144">
        <v>79.25</v>
      </c>
      <c r="E19" s="144">
        <v>20.68</v>
      </c>
      <c r="F19" s="59">
        <f t="shared" si="3"/>
        <v>103.55000000000001</v>
      </c>
      <c r="G19" s="144">
        <v>1182312.23</v>
      </c>
      <c r="H19" s="144">
        <v>1047565.92</v>
      </c>
      <c r="I19" s="144">
        <v>283912.58</v>
      </c>
      <c r="J19" s="150">
        <f t="shared" si="4"/>
        <v>1466224.81</v>
      </c>
      <c r="K19" s="367">
        <f t="shared" si="2"/>
        <v>1179.9652422340253</v>
      </c>
      <c r="L19" s="526">
        <f>IF('T6-Zamestnanci_a_mzdy'!F19-'T6a-Zamestnanci_a_mzdy (ženy)'!F19=0,0,('T6-Zamestnanci_a_mzdy'!J19-'T6a-Zamestnanci_a_mzdy (ženy)'!J19)/('T6-Zamestnanci_a_mzdy'!F19-'T6a-Zamestnanci_a_mzdy (ženy)'!F19)/12)</f>
        <v>1360.9162139731397</v>
      </c>
      <c r="M19" s="805">
        <v>793.63</v>
      </c>
      <c r="N19" s="806">
        <v>1048.83</v>
      </c>
      <c r="O19" s="807">
        <v>1284.8800000000001</v>
      </c>
    </row>
    <row r="20" spans="1:15" x14ac:dyDescent="0.2">
      <c r="A20" s="28">
        <v>13</v>
      </c>
      <c r="B20" s="42" t="s">
        <v>243</v>
      </c>
      <c r="C20" s="144">
        <v>121.17</v>
      </c>
      <c r="D20" s="144">
        <v>112.53</v>
      </c>
      <c r="E20" s="144">
        <v>5.03</v>
      </c>
      <c r="F20" s="59">
        <f t="shared" si="3"/>
        <v>126.2</v>
      </c>
      <c r="G20" s="144">
        <v>2063941.78</v>
      </c>
      <c r="H20" s="144">
        <v>1808759.65</v>
      </c>
      <c r="I20" s="144">
        <v>163496.67000000001</v>
      </c>
      <c r="J20" s="150">
        <f t="shared" si="4"/>
        <v>2227438.4500000002</v>
      </c>
      <c r="K20" s="367">
        <f t="shared" si="2"/>
        <v>1470.838913100898</v>
      </c>
      <c r="L20" s="526">
        <f>IF('T6-Zamestnanci_a_mzdy'!F20-'T6a-Zamestnanci_a_mzdy (ženy)'!F20=0,0,('T6-Zamestnanci_a_mzdy'!J20-'T6a-Zamestnanci_a_mzdy (ženy)'!J20)/('T6-Zamestnanci_a_mzdy'!F20-'T6a-Zamestnanci_a_mzdy (ženy)'!F20)/12)</f>
        <v>1717.6656949303124</v>
      </c>
      <c r="M20" s="805">
        <v>1111.1099999999999</v>
      </c>
      <c r="N20" s="806">
        <v>1371.42</v>
      </c>
      <c r="O20" s="807">
        <v>1721.6</v>
      </c>
    </row>
    <row r="21" spans="1:15" ht="31.5" x14ac:dyDescent="0.2">
      <c r="A21" s="28">
        <v>14</v>
      </c>
      <c r="B21" s="42" t="s">
        <v>56</v>
      </c>
      <c r="C21" s="144">
        <v>142.35</v>
      </c>
      <c r="D21" s="144">
        <v>142.35</v>
      </c>
      <c r="E21" s="144">
        <v>3.09</v>
      </c>
      <c r="F21" s="59">
        <f t="shared" si="3"/>
        <v>145.44</v>
      </c>
      <c r="G21" s="144">
        <v>1245347.33</v>
      </c>
      <c r="H21" s="144">
        <v>1244812.33</v>
      </c>
      <c r="I21" s="144">
        <v>62803.75</v>
      </c>
      <c r="J21" s="150">
        <f t="shared" si="4"/>
        <v>1308151.08</v>
      </c>
      <c r="K21" s="367">
        <f t="shared" si="2"/>
        <v>749.53650990099015</v>
      </c>
      <c r="L21" s="526">
        <f>IF('T6-Zamestnanci_a_mzdy'!F21-'T6a-Zamestnanci_a_mzdy (ženy)'!F21=0,0,('T6-Zamestnanci_a_mzdy'!J21-'T6a-Zamestnanci_a_mzdy (ženy)'!J21)/('T6-Zamestnanci_a_mzdy'!F21-'T6a-Zamestnanci_a_mzdy (ženy)'!F21)/12)</f>
        <v>919.53908283869589</v>
      </c>
      <c r="M21" s="805">
        <v>640.1</v>
      </c>
      <c r="N21" s="806">
        <v>715.58</v>
      </c>
      <c r="O21" s="807">
        <v>865.75</v>
      </c>
    </row>
    <row r="22" spans="1:15" ht="47.25" x14ac:dyDescent="0.2">
      <c r="A22" s="28">
        <v>15</v>
      </c>
      <c r="B22" s="42" t="s">
        <v>284</v>
      </c>
      <c r="C22" s="59">
        <f>SUM(C23:C26)</f>
        <v>0</v>
      </c>
      <c r="D22" s="59">
        <f>SUM(D23:D26)</f>
        <v>0</v>
      </c>
      <c r="E22" s="59">
        <f>SUM(E23:E26)</f>
        <v>0</v>
      </c>
      <c r="F22" s="59">
        <f>SUM(F27:F27)</f>
        <v>0</v>
      </c>
      <c r="G22" s="59">
        <f>SUM(G23:G26)</f>
        <v>0</v>
      </c>
      <c r="H22" s="59">
        <f>SUM(H23:H26)</f>
        <v>0</v>
      </c>
      <c r="I22" s="59">
        <f>SUM(I23:I26)</f>
        <v>0</v>
      </c>
      <c r="J22" s="150">
        <f>SUM(J23:J26)</f>
        <v>0</v>
      </c>
      <c r="K22" s="367">
        <f t="shared" si="2"/>
        <v>0</v>
      </c>
      <c r="L22" s="526">
        <f>IF('T6-Zamestnanci_a_mzdy'!F22-'T6a-Zamestnanci_a_mzdy (ženy)'!F22=0,0,('T6-Zamestnanci_a_mzdy'!J22-'T6a-Zamestnanci_a_mzdy (ženy)'!J22)/('T6-Zamestnanci_a_mzdy'!F22-'T6a-Zamestnanci_a_mzdy (ženy)'!F22)/12)</f>
        <v>0</v>
      </c>
      <c r="M22" s="529" t="s">
        <v>277</v>
      </c>
      <c r="N22" s="513" t="s">
        <v>277</v>
      </c>
      <c r="O22" s="532" t="s">
        <v>277</v>
      </c>
    </row>
    <row r="23" spans="1:15" x14ac:dyDescent="0.2">
      <c r="A23" s="28" t="s">
        <v>244</v>
      </c>
      <c r="B23" s="43"/>
      <c r="C23" s="145"/>
      <c r="D23" s="145"/>
      <c r="E23" s="145"/>
      <c r="F23" s="59">
        <f t="shared" ref="F23:F29" si="5">C23+E23</f>
        <v>0</v>
      </c>
      <c r="G23" s="145"/>
      <c r="H23" s="145"/>
      <c r="I23" s="145"/>
      <c r="J23" s="150">
        <f>G23+I23</f>
        <v>0</v>
      </c>
      <c r="K23" s="367">
        <f t="shared" si="2"/>
        <v>0</v>
      </c>
      <c r="L23" s="526">
        <f>IF('T6-Zamestnanci_a_mzdy'!F23-'T6a-Zamestnanci_a_mzdy (ženy)'!F23=0,0,('T6-Zamestnanci_a_mzdy'!J23-'T6a-Zamestnanci_a_mzdy (ženy)'!J23)/('T6-Zamestnanci_a_mzdy'!F23-'T6a-Zamestnanci_a_mzdy (ženy)'!F23)/12)</f>
        <v>0</v>
      </c>
      <c r="M23" s="529" t="s">
        <v>277</v>
      </c>
      <c r="N23" s="513" t="s">
        <v>277</v>
      </c>
      <c r="O23" s="532" t="s">
        <v>277</v>
      </c>
    </row>
    <row r="24" spans="1:15" x14ac:dyDescent="0.2">
      <c r="A24" s="28" t="s">
        <v>352</v>
      </c>
      <c r="B24" s="43"/>
      <c r="C24" s="145"/>
      <c r="D24" s="145"/>
      <c r="E24" s="145"/>
      <c r="F24" s="59">
        <f t="shared" si="5"/>
        <v>0</v>
      </c>
      <c r="G24" s="145"/>
      <c r="H24" s="145"/>
      <c r="I24" s="145"/>
      <c r="J24" s="150">
        <f>G24+I24</f>
        <v>0</v>
      </c>
      <c r="K24" s="367">
        <f t="shared" si="2"/>
        <v>0</v>
      </c>
      <c r="L24" s="526">
        <f>IF('T6-Zamestnanci_a_mzdy'!F24-'T6a-Zamestnanci_a_mzdy (ženy)'!F24=0,0,('T6-Zamestnanci_a_mzdy'!J24-'T6a-Zamestnanci_a_mzdy (ženy)'!J24)/('T6-Zamestnanci_a_mzdy'!F24-'T6a-Zamestnanci_a_mzdy (ženy)'!F24)/12)</f>
        <v>0</v>
      </c>
      <c r="M24" s="529" t="s">
        <v>277</v>
      </c>
      <c r="N24" s="513" t="s">
        <v>277</v>
      </c>
      <c r="O24" s="532" t="s">
        <v>277</v>
      </c>
    </row>
    <row r="25" spans="1:15" x14ac:dyDescent="0.2">
      <c r="A25" s="28" t="s">
        <v>353</v>
      </c>
      <c r="B25" s="43"/>
      <c r="C25" s="145"/>
      <c r="D25" s="145"/>
      <c r="E25" s="145"/>
      <c r="F25" s="59">
        <f t="shared" si="5"/>
        <v>0</v>
      </c>
      <c r="G25" s="145"/>
      <c r="H25" s="145"/>
      <c r="I25" s="145"/>
      <c r="J25" s="150">
        <f>G25+I25</f>
        <v>0</v>
      </c>
      <c r="K25" s="367">
        <f t="shared" si="2"/>
        <v>0</v>
      </c>
      <c r="L25" s="526">
        <f>IF('T6-Zamestnanci_a_mzdy'!F25-'T6a-Zamestnanci_a_mzdy (ženy)'!F25=0,0,('T6-Zamestnanci_a_mzdy'!J25-'T6a-Zamestnanci_a_mzdy (ženy)'!J25)/('T6-Zamestnanci_a_mzdy'!F25-'T6a-Zamestnanci_a_mzdy (ženy)'!F25)/12)</f>
        <v>0</v>
      </c>
      <c r="M25" s="529" t="s">
        <v>277</v>
      </c>
      <c r="N25" s="513" t="s">
        <v>277</v>
      </c>
      <c r="O25" s="532" t="s">
        <v>277</v>
      </c>
    </row>
    <row r="26" spans="1:15" ht="16.5" customHeight="1" x14ac:dyDescent="0.2">
      <c r="A26" s="28" t="s">
        <v>354</v>
      </c>
      <c r="B26" s="43"/>
      <c r="C26" s="145"/>
      <c r="D26" s="145"/>
      <c r="E26" s="145"/>
      <c r="F26" s="59">
        <f t="shared" si="5"/>
        <v>0</v>
      </c>
      <c r="G26" s="145"/>
      <c r="H26" s="145"/>
      <c r="I26" s="145"/>
      <c r="J26" s="150">
        <f>G26+I26</f>
        <v>0</v>
      </c>
      <c r="K26" s="367">
        <f t="shared" si="2"/>
        <v>0</v>
      </c>
      <c r="L26" s="526">
        <f>IF('T6-Zamestnanci_a_mzdy'!F26-'T6a-Zamestnanci_a_mzdy (ženy)'!F26=0,0,('T6-Zamestnanci_a_mzdy'!J26-'T6a-Zamestnanci_a_mzdy (ženy)'!J26)/('T6-Zamestnanci_a_mzdy'!F26-'T6a-Zamestnanci_a_mzdy (ženy)'!F26)/12)</f>
        <v>0</v>
      </c>
      <c r="M26" s="529" t="s">
        <v>277</v>
      </c>
      <c r="N26" s="513" t="s">
        <v>277</v>
      </c>
      <c r="O26" s="532" t="s">
        <v>277</v>
      </c>
    </row>
    <row r="27" spans="1:15" x14ac:dyDescent="0.2">
      <c r="A27" s="28"/>
      <c r="B27" s="25"/>
      <c r="C27" s="146"/>
      <c r="D27" s="146"/>
      <c r="E27" s="146"/>
      <c r="F27" s="147">
        <f t="shared" si="5"/>
        <v>0</v>
      </c>
      <c r="G27" s="146"/>
      <c r="H27" s="146"/>
      <c r="I27" s="146"/>
      <c r="J27" s="321"/>
      <c r="K27" s="321"/>
      <c r="L27" s="526"/>
      <c r="M27" s="530"/>
      <c r="N27" s="462"/>
      <c r="O27" s="531"/>
    </row>
    <row r="28" spans="1:15" x14ac:dyDescent="0.2">
      <c r="A28" s="28">
        <v>16</v>
      </c>
      <c r="B28" s="42" t="s">
        <v>57</v>
      </c>
      <c r="C28" s="145">
        <v>114.36</v>
      </c>
      <c r="D28" s="145">
        <v>114.36</v>
      </c>
      <c r="E28" s="145">
        <v>8.81</v>
      </c>
      <c r="F28" s="59">
        <f t="shared" si="5"/>
        <v>123.17</v>
      </c>
      <c r="G28" s="145">
        <v>1273219.81</v>
      </c>
      <c r="H28" s="145">
        <v>1273219.81</v>
      </c>
      <c r="I28" s="145">
        <v>333278.59000000003</v>
      </c>
      <c r="J28" s="150">
        <f>G28+I28</f>
        <v>1606498.4000000001</v>
      </c>
      <c r="K28" s="367">
        <f t="shared" si="2"/>
        <v>1086.9113149847096</v>
      </c>
      <c r="L28" s="526">
        <f>IF('T6-Zamestnanci_a_mzdy'!F28-'T6a-Zamestnanci_a_mzdy (ženy)'!F28=0,0,('T6-Zamestnanci_a_mzdy'!J28-'T6a-Zamestnanci_a_mzdy (ženy)'!J28)/('T6-Zamestnanci_a_mzdy'!F28-'T6a-Zamestnanci_a_mzdy (ženy)'!F28)/12)</f>
        <v>1158.4979510244877</v>
      </c>
      <c r="M28" s="461">
        <v>794.69</v>
      </c>
      <c r="N28" s="462">
        <v>992.99</v>
      </c>
      <c r="O28" s="463">
        <v>1219.27</v>
      </c>
    </row>
    <row r="29" spans="1:15" x14ac:dyDescent="0.2">
      <c r="A29" s="28">
        <v>17</v>
      </c>
      <c r="B29" s="42" t="s">
        <v>58</v>
      </c>
      <c r="C29" s="145"/>
      <c r="D29" s="145"/>
      <c r="E29" s="145">
        <v>32.68</v>
      </c>
      <c r="F29" s="59">
        <f t="shared" si="5"/>
        <v>32.68</v>
      </c>
      <c r="G29" s="145"/>
      <c r="H29" s="145"/>
      <c r="I29" s="145">
        <v>331856.08</v>
      </c>
      <c r="J29" s="150">
        <f>G29+I29</f>
        <v>331856.08</v>
      </c>
      <c r="K29" s="367">
        <f t="shared" si="2"/>
        <v>846.22623419012655</v>
      </c>
      <c r="L29" s="526">
        <f>IF('T6-Zamestnanci_a_mzdy'!F29-'T6a-Zamestnanci_a_mzdy (ženy)'!F29=0,0,('T6-Zamestnanci_a_mzdy'!J29-'T6a-Zamestnanci_a_mzdy (ženy)'!J29)/('T6-Zamestnanci_a_mzdy'!F29-'T6a-Zamestnanci_a_mzdy (ženy)'!F29)/12)</f>
        <v>821.60556550283491</v>
      </c>
      <c r="M29" s="461">
        <v>706.34</v>
      </c>
      <c r="N29" s="462">
        <v>840.45</v>
      </c>
      <c r="O29" s="463">
        <v>933.59</v>
      </c>
    </row>
    <row r="30" spans="1:15" ht="16.5" thickBot="1" x14ac:dyDescent="0.25">
      <c r="A30" s="29">
        <v>18</v>
      </c>
      <c r="B30" s="44" t="s">
        <v>285</v>
      </c>
      <c r="C30" s="60">
        <f t="shared" ref="C30:J30" si="6">C7+C13+C16+C20+C21+C28+C29</f>
        <v>1107.1599999999999</v>
      </c>
      <c r="D30" s="60">
        <f t="shared" si="6"/>
        <v>1092.3799999999999</v>
      </c>
      <c r="E30" s="60">
        <f t="shared" si="6"/>
        <v>87.050000000000011</v>
      </c>
      <c r="F30" s="60">
        <f t="shared" si="6"/>
        <v>1194.2100000000003</v>
      </c>
      <c r="G30" s="60">
        <f t="shared" si="6"/>
        <v>17312384.25</v>
      </c>
      <c r="H30" s="60">
        <f t="shared" si="6"/>
        <v>16596752.780000003</v>
      </c>
      <c r="I30" s="60">
        <f t="shared" si="6"/>
        <v>2052806.1900000002</v>
      </c>
      <c r="J30" s="151">
        <f t="shared" si="6"/>
        <v>19365190.439999998</v>
      </c>
      <c r="K30" s="368">
        <f t="shared" si="2"/>
        <v>1351.32503496035</v>
      </c>
      <c r="L30" s="527">
        <f>IF('T6-Zamestnanci_a_mzdy'!F30-'T6a-Zamestnanci_a_mzdy (ženy)'!F30=0,0,('T6-Zamestnanci_a_mzdy'!J30-'T6a-Zamestnanci_a_mzdy (ženy)'!J30)/('T6-Zamestnanci_a_mzdy'!F30-'T6a-Zamestnanci_a_mzdy (ženy)'!F30)/12)</f>
        <v>1789.0920417962127</v>
      </c>
      <c r="M30" s="464">
        <v>938.42</v>
      </c>
      <c r="N30" s="465">
        <v>1269.19</v>
      </c>
      <c r="O30" s="466">
        <v>1605.91</v>
      </c>
    </row>
    <row r="31" spans="1:15" x14ac:dyDescent="0.2">
      <c r="A31" s="16"/>
      <c r="B31" s="16"/>
      <c r="C31" s="19"/>
      <c r="D31" s="16"/>
      <c r="E31" s="16"/>
      <c r="F31" s="19"/>
      <c r="G31" s="19"/>
      <c r="H31" s="19"/>
      <c r="I31" s="19"/>
      <c r="J31" s="19"/>
      <c r="L31" s="467"/>
      <c r="M31" s="467"/>
      <c r="N31" s="467"/>
      <c r="O31" s="467"/>
    </row>
    <row r="32" spans="1:15" x14ac:dyDescent="0.25">
      <c r="A32" s="900" t="s">
        <v>10</v>
      </c>
      <c r="B32" s="901"/>
      <c r="C32" s="901"/>
      <c r="D32" s="901"/>
      <c r="E32" s="901"/>
      <c r="F32" s="901"/>
      <c r="G32" s="901"/>
      <c r="H32" s="901"/>
      <c r="I32" s="901"/>
      <c r="J32" s="921"/>
      <c r="L32" s="467"/>
      <c r="M32" s="467"/>
      <c r="N32" s="467"/>
      <c r="O32" s="467"/>
    </row>
    <row r="33" spans="1:15" x14ac:dyDescent="0.25">
      <c r="A33" s="909" t="s">
        <v>801</v>
      </c>
      <c r="B33" s="910"/>
      <c r="C33" s="910"/>
      <c r="D33" s="910"/>
      <c r="E33" s="910"/>
      <c r="F33" s="910"/>
      <c r="G33" s="910"/>
      <c r="H33" s="910"/>
      <c r="I33" s="910"/>
      <c r="J33" s="911"/>
      <c r="L33" s="467"/>
      <c r="M33" s="468" t="s">
        <v>920</v>
      </c>
      <c r="N33" s="467"/>
      <c r="O33" s="467"/>
    </row>
    <row r="34" spans="1:15" ht="50.25" customHeight="1" x14ac:dyDescent="0.2">
      <c r="B34" s="907" t="s">
        <v>1006</v>
      </c>
      <c r="C34" s="907"/>
      <c r="D34" s="907"/>
      <c r="E34" s="907"/>
      <c r="F34" s="907"/>
      <c r="G34" s="907"/>
      <c r="H34" s="907"/>
      <c r="I34" s="907"/>
      <c r="J34" s="907"/>
      <c r="L34" s="467"/>
      <c r="M34" s="467"/>
      <c r="N34" s="467"/>
      <c r="O34" s="467"/>
    </row>
    <row r="35" spans="1:15" x14ac:dyDescent="0.2">
      <c r="B35" s="538" t="s">
        <v>688</v>
      </c>
      <c r="C35" s="539"/>
      <c r="D35" s="539"/>
      <c r="E35" s="539"/>
      <c r="F35" s="539"/>
      <c r="G35" s="539"/>
      <c r="H35" s="539"/>
      <c r="I35" s="539"/>
      <c r="J35" s="539"/>
      <c r="L35" s="467"/>
      <c r="M35" s="467"/>
      <c r="N35" s="467"/>
      <c r="O35" s="467"/>
    </row>
    <row r="36" spans="1:15" x14ac:dyDescent="0.2">
      <c r="B36" s="538" t="s">
        <v>689</v>
      </c>
      <c r="C36" s="539"/>
      <c r="D36" s="539"/>
      <c r="E36" s="539"/>
      <c r="F36" s="539"/>
      <c r="G36" s="539"/>
      <c r="H36" s="539"/>
      <c r="I36" s="539"/>
      <c r="J36" s="539"/>
    </row>
    <row r="37" spans="1:15" x14ac:dyDescent="0.2">
      <c r="B37" s="538" t="s">
        <v>690</v>
      </c>
      <c r="C37" s="539"/>
      <c r="D37" s="539"/>
      <c r="E37" s="539"/>
      <c r="F37" s="539"/>
      <c r="G37" s="539"/>
      <c r="H37" s="539"/>
      <c r="I37" s="539"/>
      <c r="J37" s="539"/>
    </row>
  </sheetData>
  <mergeCells count="20">
    <mergeCell ref="N3:N5"/>
    <mergeCell ref="O3:O5"/>
    <mergeCell ref="A32:J32"/>
    <mergeCell ref="A33:J33"/>
    <mergeCell ref="L3:L5"/>
    <mergeCell ref="B34:J34"/>
    <mergeCell ref="M3:M5"/>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14"/>
  <sheetViews>
    <sheetView zoomScale="90" zoomScaleNormal="90" workbookViewId="0">
      <pane xSplit="2" ySplit="4" topLeftCell="C5" activePane="bottomRight" state="frozen"/>
      <selection pane="topRight" activeCell="C1" sqref="C1"/>
      <selection pane="bottomLeft" activeCell="A7" sqref="A7"/>
      <selection pane="bottomRight" activeCell="F11" sqref="F11"/>
    </sheetView>
  </sheetViews>
  <sheetFormatPr defaultColWidth="9.140625" defaultRowHeight="15.75" x14ac:dyDescent="0.25"/>
  <cols>
    <col min="1" max="1" width="9.140625" style="156"/>
    <col min="2" max="2" width="69.7109375" style="156" customWidth="1"/>
    <col min="3" max="3" width="18" style="156" bestFit="1" customWidth="1"/>
    <col min="4" max="4" width="20.28515625" style="156" bestFit="1" customWidth="1"/>
    <col min="5" max="5" width="26.42578125" style="156" customWidth="1"/>
    <col min="6" max="6" width="15.42578125" style="156" customWidth="1"/>
    <col min="7" max="7" width="13.140625" style="156" bestFit="1" customWidth="1"/>
    <col min="8" max="16384" width="9.140625" style="156"/>
  </cols>
  <sheetData>
    <row r="1" spans="1:7" ht="39.75" customHeight="1" thickBot="1" x14ac:dyDescent="0.3">
      <c r="A1" s="924" t="s">
        <v>1153</v>
      </c>
      <c r="B1" s="925"/>
      <c r="C1" s="925"/>
      <c r="D1" s="925"/>
      <c r="E1" s="926"/>
    </row>
    <row r="2" spans="1:7" ht="44.25" customHeight="1" thickBot="1" x14ac:dyDescent="0.3">
      <c r="A2" s="927" t="s">
        <v>365</v>
      </c>
      <c r="B2" s="928"/>
      <c r="C2" s="928"/>
      <c r="D2" s="928"/>
      <c r="E2" s="929"/>
    </row>
    <row r="3" spans="1:7" ht="65.25" customHeight="1" x14ac:dyDescent="0.25">
      <c r="A3" s="419" t="s">
        <v>173</v>
      </c>
      <c r="B3" s="420" t="s">
        <v>291</v>
      </c>
      <c r="C3" s="421" t="s">
        <v>896</v>
      </c>
      <c r="D3" s="421" t="s">
        <v>936</v>
      </c>
      <c r="E3" s="422" t="s">
        <v>747</v>
      </c>
    </row>
    <row r="4" spans="1:7" ht="26.25" customHeight="1" x14ac:dyDescent="0.25">
      <c r="A4" s="423"/>
      <c r="B4" s="418"/>
      <c r="C4" s="417" t="s">
        <v>249</v>
      </c>
      <c r="D4" s="417" t="s">
        <v>250</v>
      </c>
      <c r="E4" s="424" t="s">
        <v>895</v>
      </c>
      <c r="F4" s="156" t="s">
        <v>1252</v>
      </c>
      <c r="G4" s="156" t="s">
        <v>1309</v>
      </c>
    </row>
    <row r="5" spans="1:7" ht="35.25" customHeight="1" thickBot="1" x14ac:dyDescent="0.3">
      <c r="A5" s="428">
        <v>1</v>
      </c>
      <c r="B5" s="429" t="s">
        <v>1059</v>
      </c>
      <c r="C5" s="614">
        <f>[4]doktor!$O$257</f>
        <v>4363900.1500000004</v>
      </c>
      <c r="D5" s="614">
        <f>[4]doktor!$G$242</f>
        <v>195403.91999999998</v>
      </c>
      <c r="E5" s="615">
        <f>C5+D5</f>
        <v>4559304.07</v>
      </c>
      <c r="F5" s="616">
        <f>'[5]2020CRŠ'!$S$176</f>
        <v>4559304.07</v>
      </c>
      <c r="G5" s="738">
        <f>'T5 - Analýza nákladov'!E82</f>
        <v>4559304.07</v>
      </c>
    </row>
    <row r="6" spans="1:7" ht="30.75" customHeight="1" thickTop="1" x14ac:dyDescent="0.25">
      <c r="A6" s="426">
        <v>2</v>
      </c>
      <c r="B6" s="427" t="s">
        <v>1178</v>
      </c>
      <c r="C6" s="432">
        <v>5064</v>
      </c>
      <c r="D6" s="432">
        <v>230</v>
      </c>
      <c r="E6" s="433">
        <f>C6+D6</f>
        <v>5294</v>
      </c>
      <c r="F6" s="430"/>
    </row>
    <row r="7" spans="1:7" ht="31.5" customHeight="1" thickBot="1" x14ac:dyDescent="0.3">
      <c r="A7" s="270">
        <v>3</v>
      </c>
      <c r="B7" s="425" t="s">
        <v>366</v>
      </c>
      <c r="C7" s="431">
        <f>IF(C6=0,0,+C5/C6)</f>
        <v>861.74963467614543</v>
      </c>
      <c r="D7" s="431">
        <f t="shared" ref="D7:E7" si="0">IF(D6=0,0,+D5/D6)</f>
        <v>849.58226086956518</v>
      </c>
      <c r="E7" s="434">
        <f t="shared" si="0"/>
        <v>861.22101813373638</v>
      </c>
    </row>
    <row r="9" spans="1:7" x14ac:dyDescent="0.25">
      <c r="A9" s="435" t="s">
        <v>914</v>
      </c>
    </row>
    <row r="10" spans="1:7" x14ac:dyDescent="0.25">
      <c r="A10" s="156" t="s">
        <v>915</v>
      </c>
    </row>
    <row r="12" spans="1:7" x14ac:dyDescent="0.25">
      <c r="A12" s="930" t="s">
        <v>931</v>
      </c>
      <c r="B12" s="930"/>
    </row>
    <row r="14" spans="1:7" x14ac:dyDescent="0.25">
      <c r="C14" s="616"/>
      <c r="D14" s="738"/>
    </row>
  </sheetData>
  <mergeCells count="3">
    <mergeCell ref="A1:E1"/>
    <mergeCell ref="A2:E2"/>
    <mergeCell ref="A12:B12"/>
  </mergeCells>
  <pageMargins left="0.45" right="0.33" top="0.74803149606299213" bottom="0.74803149606299213" header="0.31496062992125984" footer="0.31496062992125984"/>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árok12">
    <tabColor indexed="42"/>
    <pageSetUpPr fitToPage="1"/>
  </sheetPr>
  <dimension ref="A1:H25"/>
  <sheetViews>
    <sheetView zoomScale="85" zoomScaleNormal="85" workbookViewId="0">
      <pane xSplit="2" ySplit="5" topLeftCell="C6" activePane="bottomRight" state="frozen"/>
      <selection pane="topRight" activeCell="C1" sqref="C1"/>
      <selection pane="bottomLeft" activeCell="A6" sqref="A6"/>
      <selection pane="bottomRight" activeCell="B20" sqref="B20"/>
    </sheetView>
  </sheetViews>
  <sheetFormatPr defaultColWidth="9.140625" defaultRowHeight="15.75" x14ac:dyDescent="0.2"/>
  <cols>
    <col min="1" max="1" width="8.140625" style="17" customWidth="1"/>
    <col min="2" max="2" width="109.28515625" style="68" bestFit="1" customWidth="1"/>
    <col min="3" max="3" width="17.28515625" style="17" customWidth="1"/>
    <col min="4" max="4" width="17.140625" style="17" customWidth="1"/>
    <col min="5" max="5" width="15.7109375" style="17" customWidth="1"/>
    <col min="6" max="6" width="18" style="17" customWidth="1"/>
    <col min="7" max="7" width="7.5703125" style="17" customWidth="1"/>
    <col min="8" max="16384" width="9.140625" style="17"/>
  </cols>
  <sheetData>
    <row r="1" spans="1:8" ht="50.1" customHeight="1" thickBot="1" x14ac:dyDescent="0.25">
      <c r="A1" s="937" t="s">
        <v>1154</v>
      </c>
      <c r="B1" s="938"/>
      <c r="C1" s="938"/>
      <c r="D1" s="938"/>
      <c r="E1" s="938"/>
      <c r="F1" s="939"/>
      <c r="G1" s="159"/>
      <c r="H1" s="22"/>
    </row>
    <row r="2" spans="1:8" ht="36.75" customHeight="1" x14ac:dyDescent="0.2">
      <c r="A2" s="895" t="s">
        <v>358</v>
      </c>
      <c r="B2" s="948"/>
      <c r="C2" s="949" t="s">
        <v>771</v>
      </c>
      <c r="D2" s="949"/>
      <c r="E2" s="949"/>
      <c r="F2" s="950"/>
      <c r="G2" s="160"/>
    </row>
    <row r="3" spans="1:8" x14ac:dyDescent="0.2">
      <c r="A3" s="946" t="s">
        <v>173</v>
      </c>
      <c r="B3" s="944" t="s">
        <v>291</v>
      </c>
      <c r="C3" s="940">
        <v>2019</v>
      </c>
      <c r="D3" s="941"/>
      <c r="E3" s="942">
        <v>2020</v>
      </c>
      <c r="F3" s="943"/>
      <c r="G3" s="160"/>
    </row>
    <row r="4" spans="1:8" ht="69" customHeight="1" x14ac:dyDescent="0.2">
      <c r="A4" s="947"/>
      <c r="B4" s="945"/>
      <c r="C4" s="112" t="s">
        <v>710</v>
      </c>
      <c r="D4" s="112" t="s">
        <v>161</v>
      </c>
      <c r="E4" s="112" t="s">
        <v>710</v>
      </c>
      <c r="F4" s="27" t="s">
        <v>240</v>
      </c>
      <c r="G4" s="160"/>
    </row>
    <row r="5" spans="1:8" x14ac:dyDescent="0.2">
      <c r="A5" s="117"/>
      <c r="B5" s="87"/>
      <c r="C5" s="34" t="s">
        <v>249</v>
      </c>
      <c r="D5" s="34" t="s">
        <v>250</v>
      </c>
      <c r="E5" s="84" t="s">
        <v>251</v>
      </c>
      <c r="F5" s="94" t="s">
        <v>258</v>
      </c>
      <c r="G5" s="160"/>
    </row>
    <row r="6" spans="1:8" ht="38.25" customHeight="1" x14ac:dyDescent="0.2">
      <c r="A6" s="28">
        <v>1</v>
      </c>
      <c r="B6" s="88" t="s">
        <v>64</v>
      </c>
      <c r="C6" s="648">
        <v>593635</v>
      </c>
      <c r="D6" s="148" t="s">
        <v>277</v>
      </c>
      <c r="E6" s="648">
        <v>467290</v>
      </c>
      <c r="F6" s="149" t="s">
        <v>277</v>
      </c>
      <c r="G6" s="160"/>
    </row>
    <row r="7" spans="1:8" ht="38.25" customHeight="1" x14ac:dyDescent="0.2">
      <c r="A7" s="28">
        <f>A6+1</f>
        <v>2</v>
      </c>
      <c r="B7" s="88" t="s">
        <v>301</v>
      </c>
      <c r="C7" s="649" t="s">
        <v>277</v>
      </c>
      <c r="D7" s="75">
        <v>3576</v>
      </c>
      <c r="E7" s="649" t="s">
        <v>277</v>
      </c>
      <c r="F7" s="79">
        <v>2707</v>
      </c>
      <c r="G7" s="160"/>
    </row>
    <row r="8" spans="1:8" ht="38.25" customHeight="1" x14ac:dyDescent="0.2">
      <c r="A8" s="28">
        <f>A7+1</f>
        <v>3</v>
      </c>
      <c r="B8" s="88" t="s">
        <v>738</v>
      </c>
      <c r="C8" s="649" t="s">
        <v>277</v>
      </c>
      <c r="D8" s="75">
        <v>584</v>
      </c>
      <c r="E8" s="649" t="s">
        <v>277</v>
      </c>
      <c r="F8" s="79">
        <v>382</v>
      </c>
      <c r="G8" s="160"/>
    </row>
    <row r="9" spans="1:8" ht="35.25" customHeight="1" x14ac:dyDescent="0.2">
      <c r="A9" s="28">
        <f>A8+1</f>
        <v>4</v>
      </c>
      <c r="B9" s="65" t="s">
        <v>666</v>
      </c>
      <c r="C9" s="648">
        <v>262080.96999999997</v>
      </c>
      <c r="D9" s="148" t="s">
        <v>277</v>
      </c>
      <c r="E9" s="652">
        <f>+C11</f>
        <v>399423.97</v>
      </c>
      <c r="F9" s="149" t="s">
        <v>277</v>
      </c>
      <c r="G9" s="160"/>
    </row>
    <row r="10" spans="1:8" ht="37.5" customHeight="1" x14ac:dyDescent="0.2">
      <c r="A10" s="28">
        <f>A9+1</f>
        <v>5</v>
      </c>
      <c r="B10" s="65" t="s">
        <v>735</v>
      </c>
      <c r="C10" s="648">
        <v>730978</v>
      </c>
      <c r="D10" s="148" t="s">
        <v>277</v>
      </c>
      <c r="E10" s="653">
        <v>500770</v>
      </c>
      <c r="F10" s="149" t="s">
        <v>277</v>
      </c>
      <c r="G10" s="160"/>
    </row>
    <row r="11" spans="1:8" ht="33" customHeight="1" x14ac:dyDescent="0.2">
      <c r="A11" s="28">
        <v>6</v>
      </c>
      <c r="B11" s="65" t="s">
        <v>214</v>
      </c>
      <c r="C11" s="650">
        <v>399423.97</v>
      </c>
      <c r="D11" s="148" t="s">
        <v>277</v>
      </c>
      <c r="E11" s="652">
        <f>+E9+E10-E6</f>
        <v>432903.97</v>
      </c>
      <c r="F11" s="149" t="s">
        <v>277</v>
      </c>
      <c r="G11" s="160"/>
    </row>
    <row r="12" spans="1:8" ht="36" customHeight="1" thickBot="1" x14ac:dyDescent="0.25">
      <c r="A12" s="29">
        <v>7</v>
      </c>
      <c r="B12" s="77" t="s">
        <v>215</v>
      </c>
      <c r="C12" s="651">
        <v>166.00531319910513</v>
      </c>
      <c r="D12" s="152" t="s">
        <v>277</v>
      </c>
      <c r="E12" s="651">
        <f>IF(E6=0,0,E6/F7)</f>
        <v>172.62282970077575</v>
      </c>
      <c r="F12" s="153" t="s">
        <v>277</v>
      </c>
      <c r="G12" s="160"/>
    </row>
    <row r="13" spans="1:8" x14ac:dyDescent="0.2">
      <c r="B13" s="19"/>
      <c r="G13" s="160"/>
    </row>
    <row r="14" spans="1:8" x14ac:dyDescent="0.2">
      <c r="A14" s="931" t="s">
        <v>72</v>
      </c>
      <c r="B14" s="932"/>
      <c r="C14" s="932"/>
      <c r="D14" s="932"/>
      <c r="E14" s="932"/>
      <c r="F14" s="933"/>
      <c r="G14" s="160"/>
    </row>
    <row r="15" spans="1:8" x14ac:dyDescent="0.2">
      <c r="A15" s="934" t="s">
        <v>340</v>
      </c>
      <c r="B15" s="935"/>
      <c r="C15" s="935"/>
      <c r="D15" s="935"/>
      <c r="E15" s="935"/>
      <c r="F15" s="936"/>
      <c r="G15" s="160"/>
    </row>
    <row r="21" spans="2:6" x14ac:dyDescent="0.2">
      <c r="D21" s="617" t="s">
        <v>1252</v>
      </c>
      <c r="E21" s="618">
        <f>[4]soc!$G$197</f>
        <v>467290</v>
      </c>
      <c r="F21" s="619">
        <f>[4]soc!$L$197</f>
        <v>2707</v>
      </c>
    </row>
    <row r="23" spans="2:6" x14ac:dyDescent="0.2">
      <c r="B23" s="620" t="s">
        <v>1253</v>
      </c>
      <c r="C23" s="621">
        <f>E10</f>
        <v>500770</v>
      </c>
      <c r="D23" s="621">
        <f>'T1-Dotácie podľa DZ'!C16</f>
        <v>500770</v>
      </c>
      <c r="F23" s="621">
        <f>C23-D23</f>
        <v>0</v>
      </c>
    </row>
    <row r="24" spans="2:6" x14ac:dyDescent="0.2">
      <c r="B24" s="620" t="s">
        <v>1254</v>
      </c>
      <c r="C24" s="621">
        <f>C11</f>
        <v>399423.97</v>
      </c>
      <c r="D24" s="621">
        <f>E9</f>
        <v>399423.97</v>
      </c>
      <c r="F24" s="621">
        <f>C24-D24</f>
        <v>0</v>
      </c>
    </row>
    <row r="25" spans="2:6" x14ac:dyDescent="0.2">
      <c r="B25" s="620" t="s">
        <v>1255</v>
      </c>
      <c r="C25" s="621">
        <f>E6</f>
        <v>467290</v>
      </c>
      <c r="D25" s="621">
        <f>'T13-Fondy'!H16</f>
        <v>2798180.6</v>
      </c>
      <c r="E25" s="622"/>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árok13">
    <tabColor indexed="42"/>
    <pageSetUpPr fitToPage="1"/>
  </sheetPr>
  <dimension ref="A1:L41"/>
  <sheetViews>
    <sheetView zoomScale="90" zoomScaleNormal="90" workbookViewId="0">
      <pane xSplit="2" ySplit="5" topLeftCell="C15" activePane="bottomRight" state="frozen"/>
      <selection pane="topRight" activeCell="C1" sqref="C1"/>
      <selection pane="bottomLeft" activeCell="A6" sqref="A6"/>
      <selection pane="bottomRight" activeCell="H12" sqref="H12"/>
    </sheetView>
  </sheetViews>
  <sheetFormatPr defaultColWidth="9.140625" defaultRowHeight="12.75" x14ac:dyDescent="0.2"/>
  <cols>
    <col min="1" max="1" width="8.28515625" style="86" customWidth="1"/>
    <col min="2" max="2" width="77.7109375" style="86" customWidth="1"/>
    <col min="3" max="3" width="18.7109375" style="86" customWidth="1"/>
    <col min="4" max="4" width="18.140625" style="86" bestFit="1" customWidth="1"/>
    <col min="5" max="5" width="14.7109375" style="86" customWidth="1"/>
    <col min="6" max="6" width="20.140625" style="86" customWidth="1"/>
    <col min="7" max="16384" width="9.140625" style="86"/>
  </cols>
  <sheetData>
    <row r="1" spans="1:8" ht="50.1" customHeight="1" x14ac:dyDescent="0.2">
      <c r="A1" s="955" t="s">
        <v>1155</v>
      </c>
      <c r="B1" s="956"/>
      <c r="C1" s="956"/>
      <c r="D1" s="956"/>
      <c r="E1" s="956"/>
      <c r="F1" s="957"/>
      <c r="H1" s="113"/>
    </row>
    <row r="2" spans="1:8" ht="33" customHeight="1" x14ac:dyDescent="0.2">
      <c r="A2" s="960" t="s">
        <v>360</v>
      </c>
      <c r="B2" s="961"/>
      <c r="C2" s="961"/>
      <c r="D2" s="961"/>
      <c r="E2" s="961"/>
      <c r="F2" s="962"/>
    </row>
    <row r="3" spans="1:8" ht="18.75" customHeight="1" x14ac:dyDescent="0.2">
      <c r="A3" s="946" t="s">
        <v>173</v>
      </c>
      <c r="B3" s="912" t="s">
        <v>291</v>
      </c>
      <c r="C3" s="908" t="s">
        <v>742</v>
      </c>
      <c r="D3" s="908"/>
      <c r="E3" s="908" t="s">
        <v>313</v>
      </c>
      <c r="F3" s="959"/>
    </row>
    <row r="4" spans="1:8" ht="18.75" customHeight="1" x14ac:dyDescent="0.2">
      <c r="A4" s="958"/>
      <c r="B4" s="912"/>
      <c r="C4" s="93">
        <v>2019</v>
      </c>
      <c r="D4" s="93">
        <v>2020</v>
      </c>
      <c r="E4" s="13">
        <v>2019</v>
      </c>
      <c r="F4" s="27">
        <v>2020</v>
      </c>
    </row>
    <row r="5" spans="1:8" ht="15.75" x14ac:dyDescent="0.2">
      <c r="A5" s="28"/>
      <c r="B5" s="83"/>
      <c r="C5" s="23" t="s">
        <v>249</v>
      </c>
      <c r="D5" s="23" t="s">
        <v>250</v>
      </c>
      <c r="E5" s="34" t="s">
        <v>251</v>
      </c>
      <c r="F5" s="85" t="s">
        <v>258</v>
      </c>
    </row>
    <row r="6" spans="1:8" ht="31.5" x14ac:dyDescent="0.2">
      <c r="A6" s="28">
        <v>1</v>
      </c>
      <c r="B6" s="42" t="s">
        <v>672</v>
      </c>
      <c r="C6" s="78" t="s">
        <v>277</v>
      </c>
      <c r="D6" s="78" t="s">
        <v>277</v>
      </c>
      <c r="E6" s="139">
        <v>7802</v>
      </c>
      <c r="F6" s="143">
        <v>7802</v>
      </c>
    </row>
    <row r="7" spans="1:8" ht="37.5" x14ac:dyDescent="0.2">
      <c r="A7" s="28">
        <f>A6+1</f>
        <v>2</v>
      </c>
      <c r="B7" s="61" t="s">
        <v>302</v>
      </c>
      <c r="C7" s="78" t="s">
        <v>277</v>
      </c>
      <c r="D7" s="78" t="s">
        <v>277</v>
      </c>
      <c r="E7" s="139">
        <v>64682</v>
      </c>
      <c r="F7" s="143">
        <v>65475</v>
      </c>
    </row>
    <row r="8" spans="1:8" ht="15.75" x14ac:dyDescent="0.2">
      <c r="A8" s="28">
        <v>3</v>
      </c>
      <c r="B8" s="76" t="s">
        <v>238</v>
      </c>
      <c r="C8" s="78" t="s">
        <v>277</v>
      </c>
      <c r="D8" s="78" t="s">
        <v>277</v>
      </c>
      <c r="E8" s="59">
        <f>E7/12</f>
        <v>5390.166666666667</v>
      </c>
      <c r="F8" s="138">
        <f>F7/12</f>
        <v>5456.25</v>
      </c>
    </row>
    <row r="9" spans="1:8" ht="31.5" x14ac:dyDescent="0.2">
      <c r="A9" s="28">
        <f t="shared" ref="A9:A18" si="0">A8+1</f>
        <v>4</v>
      </c>
      <c r="B9" s="61" t="s">
        <v>316</v>
      </c>
      <c r="C9" s="797">
        <v>3762111.92</v>
      </c>
      <c r="D9" s="798">
        <v>2029819.99</v>
      </c>
      <c r="E9" s="78" t="s">
        <v>277</v>
      </c>
      <c r="F9" s="80" t="s">
        <v>277</v>
      </c>
    </row>
    <row r="10" spans="1:8" ht="31.5" x14ac:dyDescent="0.2">
      <c r="A10" s="28">
        <f t="shared" si="0"/>
        <v>5</v>
      </c>
      <c r="B10" s="61" t="s">
        <v>333</v>
      </c>
      <c r="C10" s="797">
        <v>74903</v>
      </c>
      <c r="D10" s="797">
        <v>97315</v>
      </c>
      <c r="E10" s="49">
        <v>674</v>
      </c>
      <c r="F10" s="56">
        <v>257</v>
      </c>
    </row>
    <row r="11" spans="1:8" ht="31.5" x14ac:dyDescent="0.2">
      <c r="A11" s="28">
        <f t="shared" si="0"/>
        <v>6</v>
      </c>
      <c r="B11" s="322" t="s">
        <v>890</v>
      </c>
      <c r="C11" s="799">
        <v>3143663.98</v>
      </c>
      <c r="D11" s="799">
        <v>5539848.1900000004</v>
      </c>
      <c r="E11" s="78" t="s">
        <v>277</v>
      </c>
      <c r="F11" s="80" t="s">
        <v>277</v>
      </c>
      <c r="H11" s="820" t="s">
        <v>1351</v>
      </c>
    </row>
    <row r="12" spans="1:8" ht="15.75" x14ac:dyDescent="0.2">
      <c r="A12" s="28">
        <f t="shared" si="0"/>
        <v>7</v>
      </c>
      <c r="B12" s="61" t="s">
        <v>314</v>
      </c>
      <c r="C12" s="797">
        <v>947</v>
      </c>
      <c r="D12" s="797">
        <v>29711.41</v>
      </c>
      <c r="E12" s="78" t="s">
        <v>277</v>
      </c>
      <c r="F12" s="80" t="s">
        <v>277</v>
      </c>
    </row>
    <row r="13" spans="1:8" ht="15.75" x14ac:dyDescent="0.2">
      <c r="A13" s="28">
        <f t="shared" si="0"/>
        <v>8</v>
      </c>
      <c r="B13" s="61" t="s">
        <v>334</v>
      </c>
      <c r="C13" s="800">
        <f>SUM(C9:C12)</f>
        <v>6981625.9000000004</v>
      </c>
      <c r="D13" s="800">
        <f>SUM(D9:D12)</f>
        <v>7696694.5900000008</v>
      </c>
      <c r="E13" s="78" t="s">
        <v>277</v>
      </c>
      <c r="F13" s="80" t="s">
        <v>277</v>
      </c>
    </row>
    <row r="14" spans="1:8" ht="15.75" x14ac:dyDescent="0.2">
      <c r="A14" s="28">
        <f t="shared" si="0"/>
        <v>9</v>
      </c>
      <c r="B14" s="61" t="s">
        <v>335</v>
      </c>
      <c r="C14" s="800">
        <v>6617014.9000000004</v>
      </c>
      <c r="D14" s="800">
        <f>D15+D16</f>
        <v>7053945.1999999993</v>
      </c>
      <c r="E14" s="78" t="s">
        <v>277</v>
      </c>
      <c r="F14" s="80" t="s">
        <v>277</v>
      </c>
    </row>
    <row r="15" spans="1:8" ht="15.75" x14ac:dyDescent="0.2">
      <c r="A15" s="28">
        <f t="shared" si="0"/>
        <v>10</v>
      </c>
      <c r="B15" s="43" t="s">
        <v>51</v>
      </c>
      <c r="C15" s="797">
        <v>3014717.35</v>
      </c>
      <c r="D15" s="797">
        <v>3285329.32</v>
      </c>
      <c r="E15" s="78" t="s">
        <v>277</v>
      </c>
      <c r="F15" s="80" t="s">
        <v>277</v>
      </c>
    </row>
    <row r="16" spans="1:8" ht="15.75" x14ac:dyDescent="0.2">
      <c r="A16" s="28">
        <f t="shared" si="0"/>
        <v>11</v>
      </c>
      <c r="B16" s="43" t="s">
        <v>52</v>
      </c>
      <c r="C16" s="797">
        <v>3602297.55</v>
      </c>
      <c r="D16" s="797">
        <v>3768615.88</v>
      </c>
      <c r="E16" s="78" t="s">
        <v>277</v>
      </c>
      <c r="F16" s="80" t="s">
        <v>277</v>
      </c>
    </row>
    <row r="17" spans="1:12" ht="31.5" x14ac:dyDescent="0.2">
      <c r="A17" s="28">
        <f t="shared" si="0"/>
        <v>12</v>
      </c>
      <c r="B17" s="61" t="s">
        <v>336</v>
      </c>
      <c r="C17" s="800">
        <f>+C13-C14</f>
        <v>364611</v>
      </c>
      <c r="D17" s="800">
        <f>+D13-D14</f>
        <v>642749.39000000153</v>
      </c>
      <c r="E17" s="78" t="s">
        <v>277</v>
      </c>
      <c r="F17" s="80" t="s">
        <v>277</v>
      </c>
    </row>
    <row r="18" spans="1:12" ht="16.5" thickBot="1" x14ac:dyDescent="0.25">
      <c r="A18" s="29">
        <f t="shared" si="0"/>
        <v>13</v>
      </c>
      <c r="B18" s="91" t="s">
        <v>337</v>
      </c>
      <c r="C18" s="801">
        <f>IF(E8=0,0,C14/E8)</f>
        <v>1227.6085897158405</v>
      </c>
      <c r="D18" s="801">
        <f>IF(F8=0,0,D14/F8)</f>
        <v>1292.8192806414661</v>
      </c>
      <c r="E18" s="81" t="s">
        <v>277</v>
      </c>
      <c r="F18" s="82" t="s">
        <v>277</v>
      </c>
    </row>
    <row r="20" spans="1:12" ht="15" x14ac:dyDescent="0.2">
      <c r="A20" s="931" t="s">
        <v>315</v>
      </c>
      <c r="B20" s="932"/>
      <c r="C20" s="932"/>
      <c r="D20" s="932"/>
      <c r="E20" s="932"/>
      <c r="F20" s="933"/>
    </row>
    <row r="21" spans="1:12" ht="35.25" customHeight="1" x14ac:dyDescent="0.2">
      <c r="A21" s="952" t="s">
        <v>77</v>
      </c>
      <c r="B21" s="953"/>
      <c r="C21" s="953"/>
      <c r="D21" s="953"/>
      <c r="E21" s="953"/>
      <c r="F21" s="954"/>
    </row>
    <row r="23" spans="1:12" x14ac:dyDescent="0.2">
      <c r="C23"/>
      <c r="D23" s="647"/>
      <c r="E23" s="647"/>
      <c r="F23" s="647"/>
      <c r="G23" s="647"/>
      <c r="H23" s="647"/>
      <c r="I23" s="647"/>
      <c r="J23" s="647"/>
      <c r="K23"/>
      <c r="L23"/>
    </row>
    <row r="24" spans="1:12" x14ac:dyDescent="0.2">
      <c r="C24"/>
      <c r="D24" s="647"/>
      <c r="E24" s="647"/>
      <c r="F24" s="647"/>
      <c r="G24" s="647"/>
      <c r="H24" s="647"/>
      <c r="I24" s="647"/>
      <c r="J24" s="647"/>
      <c r="K24"/>
      <c r="L24"/>
    </row>
    <row r="25" spans="1:12" x14ac:dyDescent="0.2">
      <c r="B25" s="951" t="s">
        <v>1349</v>
      </c>
      <c r="C25" s="951"/>
      <c r="D25" s="647"/>
      <c r="E25" s="647"/>
      <c r="F25" s="647" t="s">
        <v>1350</v>
      </c>
      <c r="G25" s="647"/>
      <c r="H25" s="647"/>
      <c r="I25" s="647"/>
      <c r="J25" s="647"/>
      <c r="K25"/>
      <c r="L25"/>
    </row>
    <row r="26" spans="1:12" ht="15" x14ac:dyDescent="0.25">
      <c r="B26" s="810" t="s">
        <v>1344</v>
      </c>
      <c r="C26" s="808">
        <v>3559647</v>
      </c>
      <c r="D26" s="647"/>
      <c r="E26" s="647" t="s">
        <v>1347</v>
      </c>
      <c r="F26" s="647">
        <v>4967221</v>
      </c>
      <c r="G26" s="647"/>
      <c r="H26" s="647"/>
      <c r="I26" s="647"/>
      <c r="J26" s="647"/>
      <c r="K26"/>
      <c r="L26"/>
    </row>
    <row r="27" spans="1:12" ht="15" x14ac:dyDescent="0.25">
      <c r="B27" s="810" t="s">
        <v>1345</v>
      </c>
      <c r="C27" s="808">
        <f>1800000+578310</f>
        <v>2378310</v>
      </c>
      <c r="D27" s="647"/>
      <c r="E27" s="647" t="s">
        <v>1338</v>
      </c>
      <c r="F27" s="647">
        <v>1157979</v>
      </c>
      <c r="G27" s="647"/>
      <c r="H27" s="647"/>
      <c r="I27" s="647"/>
      <c r="J27" s="647"/>
      <c r="K27"/>
      <c r="L27"/>
    </row>
    <row r="28" spans="1:12" ht="15" x14ac:dyDescent="0.25">
      <c r="B28" s="810" t="s">
        <v>1346</v>
      </c>
      <c r="C28" s="808">
        <f>[6]úpravy!$Q$22+[6]úpravy!$Q$26</f>
        <v>6144</v>
      </c>
      <c r="F28" s="812">
        <f>SUM(F26:F27)</f>
        <v>6125200</v>
      </c>
    </row>
    <row r="29" spans="1:12" ht="15" x14ac:dyDescent="0.25">
      <c r="B29" s="810" t="s">
        <v>1325</v>
      </c>
      <c r="C29" s="809">
        <f>SUM(C26:C28)</f>
        <v>5944101</v>
      </c>
    </row>
    <row r="30" spans="1:12" x14ac:dyDescent="0.2">
      <c r="C30" s="811"/>
      <c r="E30" s="820" t="s">
        <v>1357</v>
      </c>
      <c r="F30" s="811">
        <f>F28-C29</f>
        <v>181099</v>
      </c>
      <c r="G30" s="86" t="s">
        <v>1348</v>
      </c>
    </row>
    <row r="34" spans="3:6" x14ac:dyDescent="0.2">
      <c r="C34" s="86" t="s">
        <v>1352</v>
      </c>
      <c r="D34" s="817">
        <v>1151329.0599999998</v>
      </c>
      <c r="F34" s="820" t="s">
        <v>1355</v>
      </c>
    </row>
    <row r="35" spans="3:6" x14ac:dyDescent="0.2">
      <c r="C35" s="86" t="s">
        <v>1353</v>
      </c>
      <c r="D35" s="815">
        <f>C29</f>
        <v>5944101</v>
      </c>
    </row>
    <row r="36" spans="3:6" x14ac:dyDescent="0.2">
      <c r="C36" s="820" t="s">
        <v>1358</v>
      </c>
      <c r="D36" s="815">
        <v>6323823.8600000003</v>
      </c>
    </row>
    <row r="37" spans="3:6" x14ac:dyDescent="0.2">
      <c r="C37" s="813" t="s">
        <v>1354</v>
      </c>
      <c r="D37" s="816">
        <f>D34+D35-D36</f>
        <v>771606.19999999925</v>
      </c>
    </row>
    <row r="38" spans="3:6" ht="28.5" customHeight="1" x14ac:dyDescent="0.2">
      <c r="C38" s="819" t="s">
        <v>1356</v>
      </c>
      <c r="D38" s="818">
        <v>275875.46999999997</v>
      </c>
    </row>
    <row r="39" spans="3:6" x14ac:dyDescent="0.2">
      <c r="D39" s="817"/>
    </row>
    <row r="40" spans="3:6" x14ac:dyDescent="0.2">
      <c r="D40" s="817">
        <f>D37-D38</f>
        <v>495730.72999999928</v>
      </c>
    </row>
    <row r="41" spans="3:6" x14ac:dyDescent="0.2">
      <c r="D41" s="814"/>
    </row>
  </sheetData>
  <mergeCells count="9">
    <mergeCell ref="B25:C25"/>
    <mergeCell ref="A21:F21"/>
    <mergeCell ref="A1:F1"/>
    <mergeCell ref="A3:A4"/>
    <mergeCell ref="B3:B4"/>
    <mergeCell ref="C3:D3"/>
    <mergeCell ref="E3:F3"/>
    <mergeCell ref="A2:F2"/>
    <mergeCell ref="A20:F20"/>
  </mergeCells>
  <phoneticPr fontId="6" type="noConversion"/>
  <pageMargins left="0.66" right="0.45" top="0.98425196850393704" bottom="0.77" header="0.51181102362204722" footer="0.51181102362204722"/>
  <pageSetup paperSize="9" scale="7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2"/>
  </sheetPr>
  <dimension ref="A1:K33"/>
  <sheetViews>
    <sheetView workbookViewId="0">
      <pane xSplit="2" ySplit="4" topLeftCell="C5" activePane="bottomRight" state="frozen"/>
      <selection pane="topRight" activeCell="C1" sqref="C1"/>
      <selection pane="bottomLeft" activeCell="A5" sqref="A5"/>
      <selection pane="bottomRight" activeCell="E31" sqref="E31"/>
    </sheetView>
  </sheetViews>
  <sheetFormatPr defaultColWidth="9.140625" defaultRowHeight="15.75" x14ac:dyDescent="0.25"/>
  <cols>
    <col min="1" max="1" width="8.140625" style="234" customWidth="1"/>
    <col min="2" max="2" width="94" style="258" customWidth="1"/>
    <col min="3" max="3" width="18.7109375" style="234" customWidth="1"/>
    <col min="4" max="4" width="18.5703125" style="234" customWidth="1"/>
    <col min="5" max="5" width="11.42578125" style="235" customWidth="1"/>
    <col min="6" max="16384" width="9.140625" style="234"/>
  </cols>
  <sheetData>
    <row r="1" spans="1:11" ht="50.1" customHeight="1" thickBot="1" x14ac:dyDescent="0.3">
      <c r="A1" s="966" t="s">
        <v>1179</v>
      </c>
      <c r="B1" s="967"/>
      <c r="C1" s="967"/>
      <c r="D1" s="968"/>
      <c r="E1" s="233"/>
    </row>
    <row r="2" spans="1:11" ht="29.25" customHeight="1" x14ac:dyDescent="0.25">
      <c r="A2" s="969" t="s">
        <v>361</v>
      </c>
      <c r="B2" s="970"/>
      <c r="C2" s="970"/>
      <c r="D2" s="971"/>
    </row>
    <row r="3" spans="1:11" ht="33" customHeight="1" x14ac:dyDescent="0.25">
      <c r="A3" s="236" t="s">
        <v>173</v>
      </c>
      <c r="B3" s="237" t="s">
        <v>291</v>
      </c>
      <c r="C3" s="238">
        <v>2019</v>
      </c>
      <c r="D3" s="239">
        <v>2020</v>
      </c>
    </row>
    <row r="4" spans="1:11" x14ac:dyDescent="0.25">
      <c r="A4" s="240"/>
      <c r="B4" s="241"/>
      <c r="C4" s="242" t="s">
        <v>249</v>
      </c>
      <c r="D4" s="267" t="s">
        <v>250</v>
      </c>
    </row>
    <row r="5" spans="1:11" ht="18.75" x14ac:dyDescent="0.25">
      <c r="A5" s="243">
        <v>1</v>
      </c>
      <c r="B5" s="244" t="s">
        <v>242</v>
      </c>
      <c r="C5" s="623">
        <f>+C6+C9</f>
        <v>822566.08</v>
      </c>
      <c r="D5" s="624">
        <f>D6+D9</f>
        <v>230559.47999999998</v>
      </c>
    </row>
    <row r="6" spans="1:11" ht="18.75" customHeight="1" x14ac:dyDescent="0.25">
      <c r="A6" s="243">
        <f t="shared" ref="A6:A13" si="0">A5+1</f>
        <v>2</v>
      </c>
      <c r="B6" s="244" t="s">
        <v>320</v>
      </c>
      <c r="C6" s="623">
        <f>+C7+C8</f>
        <v>433817.98</v>
      </c>
      <c r="D6" s="624">
        <f>+D7+D8</f>
        <v>123106.68</v>
      </c>
    </row>
    <row r="7" spans="1:11" x14ac:dyDescent="0.25">
      <c r="A7" s="243">
        <f t="shared" si="0"/>
        <v>3</v>
      </c>
      <c r="B7" s="247" t="s">
        <v>318</v>
      </c>
      <c r="C7" s="625">
        <v>433289.98</v>
      </c>
      <c r="D7" s="626">
        <v>122652.68</v>
      </c>
    </row>
    <row r="8" spans="1:11" x14ac:dyDescent="0.25">
      <c r="A8" s="243">
        <f t="shared" si="0"/>
        <v>4</v>
      </c>
      <c r="B8" s="247" t="s">
        <v>319</v>
      </c>
      <c r="C8" s="625">
        <v>528</v>
      </c>
      <c r="D8" s="626">
        <v>454</v>
      </c>
    </row>
    <row r="9" spans="1:11" x14ac:dyDescent="0.25">
      <c r="A9" s="243">
        <f t="shared" si="0"/>
        <v>5</v>
      </c>
      <c r="B9" s="244" t="s">
        <v>216</v>
      </c>
      <c r="C9" s="627">
        <f>+C10+C11-C12</f>
        <v>388748.1</v>
      </c>
      <c r="D9" s="628">
        <f>+D10+D11-D12</f>
        <v>107452.79999999999</v>
      </c>
    </row>
    <row r="10" spans="1:11" ht="19.5" customHeight="1" x14ac:dyDescent="0.25">
      <c r="A10" s="243">
        <f t="shared" si="0"/>
        <v>6</v>
      </c>
      <c r="B10" s="247" t="s">
        <v>163</v>
      </c>
      <c r="C10" s="625">
        <v>128857.52000000002</v>
      </c>
      <c r="D10" s="628">
        <f>+C12</f>
        <v>139980.42000000004</v>
      </c>
    </row>
    <row r="11" spans="1:11" x14ac:dyDescent="0.25">
      <c r="A11" s="243">
        <f t="shared" si="0"/>
        <v>7</v>
      </c>
      <c r="B11" s="247" t="s">
        <v>190</v>
      </c>
      <c r="C11" s="625">
        <v>399871</v>
      </c>
      <c r="D11" s="626">
        <f>'[7]MTFT10-ŠJ'!D11+'[7]ŠDaJ T10-ŠJ '!D11</f>
        <v>232535</v>
      </c>
    </row>
    <row r="12" spans="1:11" x14ac:dyDescent="0.25">
      <c r="A12" s="243">
        <f t="shared" si="0"/>
        <v>8</v>
      </c>
      <c r="B12" s="247" t="s">
        <v>715</v>
      </c>
      <c r="C12" s="627">
        <f>C10+C11-C20</f>
        <v>139980.42000000004</v>
      </c>
      <c r="D12" s="628">
        <f>D10+D11-D20</f>
        <v>265062.62000000005</v>
      </c>
    </row>
    <row r="13" spans="1:11" ht="30" customHeight="1" x14ac:dyDescent="0.25">
      <c r="A13" s="243">
        <f t="shared" si="0"/>
        <v>9</v>
      </c>
      <c r="B13" s="244" t="s">
        <v>716</v>
      </c>
      <c r="C13" s="629">
        <v>775074.58</v>
      </c>
      <c r="D13" s="630">
        <f>'[7]MTFT10-ŠJ'!D13+'[7]ŠDaJ T10-ŠJ '!D13</f>
        <v>220496.52999999997</v>
      </c>
    </row>
    <row r="14" spans="1:11" x14ac:dyDescent="0.25">
      <c r="A14" s="243"/>
      <c r="B14" s="268" t="s">
        <v>266</v>
      </c>
      <c r="C14" s="631"/>
      <c r="D14" s="632"/>
      <c r="E14" s="248"/>
      <c r="F14" s="249"/>
      <c r="G14" s="249"/>
      <c r="H14" s="249"/>
      <c r="I14" s="249"/>
      <c r="J14" s="249"/>
      <c r="K14" s="249"/>
    </row>
    <row r="15" spans="1:11" ht="18.75" x14ac:dyDescent="0.25">
      <c r="A15" s="243">
        <f>A13+1</f>
        <v>10</v>
      </c>
      <c r="B15" s="269" t="s">
        <v>321</v>
      </c>
      <c r="C15" s="625">
        <v>707660.48</v>
      </c>
      <c r="D15" s="626">
        <f>'[7]MTFT10-ŠJ'!D15+'[7]ŠDaJ T10-ŠJ '!D15</f>
        <v>202612.92999999996</v>
      </c>
    </row>
    <row r="16" spans="1:11" ht="30.75" customHeight="1" x14ac:dyDescent="0.25">
      <c r="A16" s="243">
        <f t="shared" ref="A16:A21" si="1">+A15+1</f>
        <v>11</v>
      </c>
      <c r="B16" s="244" t="s">
        <v>717</v>
      </c>
      <c r="C16" s="623">
        <f>C5-C13</f>
        <v>47491.5</v>
      </c>
      <c r="D16" s="624">
        <f>D5-D13</f>
        <v>10062.950000000012</v>
      </c>
    </row>
    <row r="17" spans="1:6" ht="18.75" x14ac:dyDescent="0.25">
      <c r="A17" s="243">
        <f t="shared" si="1"/>
        <v>12</v>
      </c>
      <c r="B17" s="244" t="s">
        <v>718</v>
      </c>
      <c r="C17" s="623">
        <f>C18+C19</f>
        <v>299037</v>
      </c>
      <c r="D17" s="624">
        <f>D18+D19</f>
        <v>76752</v>
      </c>
    </row>
    <row r="18" spans="1:6" x14ac:dyDescent="0.25">
      <c r="A18" s="281">
        <f t="shared" si="1"/>
        <v>13</v>
      </c>
      <c r="B18" s="250" t="s">
        <v>819</v>
      </c>
      <c r="C18" s="629">
        <v>247180</v>
      </c>
      <c r="D18" s="633">
        <f>'[7]MTFT10-ŠJ'!D18+'[7]ŠDaJ T10-ŠJ '!D18</f>
        <v>63978</v>
      </c>
    </row>
    <row r="19" spans="1:6" ht="18.75" x14ac:dyDescent="0.25">
      <c r="A19" s="281">
        <f>+A18+1</f>
        <v>14</v>
      </c>
      <c r="B19" s="250" t="s">
        <v>719</v>
      </c>
      <c r="C19" s="629">
        <v>51857</v>
      </c>
      <c r="D19" s="633">
        <f>'[7]MTFT10-ŠJ'!D19+'[7]ŠDaJ T10-ŠJ '!D19</f>
        <v>12774</v>
      </c>
    </row>
    <row r="20" spans="1:6" x14ac:dyDescent="0.25">
      <c r="A20" s="281">
        <f>+A19+1</f>
        <v>15</v>
      </c>
      <c r="B20" s="244" t="s">
        <v>731</v>
      </c>
      <c r="C20" s="623">
        <f>(C18*1.3 +C19*1.3)</f>
        <v>388748.1</v>
      </c>
      <c r="D20" s="624">
        <f>(D18*1.4+D19*1.4)</f>
        <v>107452.79999999999</v>
      </c>
    </row>
    <row r="21" spans="1:6" ht="16.5" thickBot="1" x14ac:dyDescent="0.3">
      <c r="A21" s="282">
        <f t="shared" si="1"/>
        <v>16</v>
      </c>
      <c r="B21" s="251" t="s">
        <v>741</v>
      </c>
      <c r="C21" s="634">
        <f>IF(C18=0,0,C15/C18)</f>
        <v>2.8629358362327046</v>
      </c>
      <c r="D21" s="635">
        <f>IF(D18=0,0,D15/D18)</f>
        <v>3.1669156585076115</v>
      </c>
    </row>
    <row r="22" spans="1:6" s="249" customFormat="1" x14ac:dyDescent="0.25">
      <c r="A22" s="252"/>
      <c r="B22" s="253"/>
      <c r="C22" s="254"/>
      <c r="D22" s="254"/>
      <c r="E22" s="235"/>
      <c r="F22" s="234"/>
    </row>
    <row r="23" spans="1:6" s="256" customFormat="1" x14ac:dyDescent="0.25">
      <c r="A23" s="972" t="s">
        <v>317</v>
      </c>
      <c r="B23" s="973"/>
      <c r="C23" s="973"/>
      <c r="D23" s="974"/>
      <c r="E23" s="255"/>
    </row>
    <row r="24" spans="1:6" s="256" customFormat="1" x14ac:dyDescent="0.25">
      <c r="A24" s="975" t="s">
        <v>659</v>
      </c>
      <c r="B24" s="976"/>
      <c r="C24" s="976"/>
      <c r="D24" s="977"/>
      <c r="E24" s="255"/>
    </row>
    <row r="25" spans="1:6" s="256" customFormat="1" x14ac:dyDescent="0.25">
      <c r="A25" s="978" t="s">
        <v>818</v>
      </c>
      <c r="B25" s="979"/>
      <c r="C25" s="979"/>
      <c r="D25" s="980"/>
      <c r="E25" s="255"/>
    </row>
    <row r="26" spans="1:6" s="256" customFormat="1" x14ac:dyDescent="0.25">
      <c r="A26" s="963" t="s">
        <v>664</v>
      </c>
      <c r="B26" s="964"/>
      <c r="C26" s="964"/>
      <c r="D26" s="965"/>
      <c r="E26" s="255"/>
    </row>
    <row r="27" spans="1:6" s="256" customFormat="1" x14ac:dyDescent="0.25">
      <c r="B27" s="257"/>
      <c r="E27" s="255"/>
    </row>
    <row r="28" spans="1:6" customFormat="1" ht="12.75" x14ac:dyDescent="0.2">
      <c r="A28" s="639" t="s">
        <v>1265</v>
      </c>
      <c r="B28" s="639"/>
      <c r="C28" s="639" t="s">
        <v>1266</v>
      </c>
      <c r="D28" s="640" t="s">
        <v>1338</v>
      </c>
      <c r="E28" s="639" t="s">
        <v>1339</v>
      </c>
    </row>
    <row r="29" spans="1:6" customFormat="1" ht="12.75" x14ac:dyDescent="0.2">
      <c r="A29" s="639" t="s">
        <v>1340</v>
      </c>
      <c r="B29" s="639"/>
      <c r="C29" s="641">
        <v>56343</v>
      </c>
      <c r="D29" s="642">
        <v>7635</v>
      </c>
      <c r="E29" s="641">
        <v>63978</v>
      </c>
    </row>
    <row r="30" spans="1:6" customFormat="1" ht="12.75" x14ac:dyDescent="0.2">
      <c r="A30" s="639" t="s">
        <v>1341</v>
      </c>
      <c r="B30" s="639"/>
      <c r="C30" s="641">
        <v>12774</v>
      </c>
      <c r="D30" s="642"/>
      <c r="E30" s="641">
        <v>12774</v>
      </c>
    </row>
    <row r="31" spans="1:6" customFormat="1" ht="12.75" x14ac:dyDescent="0.2">
      <c r="A31" s="639" t="s">
        <v>1267</v>
      </c>
      <c r="B31" s="639"/>
      <c r="C31" s="643">
        <v>69117</v>
      </c>
      <c r="D31" s="643">
        <v>7635</v>
      </c>
      <c r="E31" s="643">
        <v>76752</v>
      </c>
    </row>
    <row r="32" spans="1:6" customFormat="1" ht="12.75" x14ac:dyDescent="0.2">
      <c r="A32" s="639" t="s">
        <v>1342</v>
      </c>
      <c r="B32" s="639"/>
      <c r="C32" s="641">
        <v>1363</v>
      </c>
      <c r="D32" s="642"/>
      <c r="E32" s="641">
        <v>1363</v>
      </c>
    </row>
    <row r="33" spans="1:5" customFormat="1" ht="12.75" x14ac:dyDescent="0.2">
      <c r="A33" s="639" t="s">
        <v>1343</v>
      </c>
      <c r="B33" s="639"/>
      <c r="C33" s="643">
        <v>70480</v>
      </c>
      <c r="D33" s="643">
        <v>7635</v>
      </c>
      <c r="E33" s="643">
        <v>78115</v>
      </c>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árok15">
    <tabColor indexed="42"/>
    <pageSetUpPr fitToPage="1"/>
  </sheetPr>
  <dimension ref="A1:I28"/>
  <sheetViews>
    <sheetView zoomScale="90" zoomScaleNormal="90" workbookViewId="0">
      <pane xSplit="2" ySplit="5" topLeftCell="C6" activePane="bottomRight" state="frozen"/>
      <selection pane="topRight" activeCell="C1" sqref="C1"/>
      <selection pane="bottomLeft" activeCell="A6" sqref="A6"/>
      <selection pane="bottomRight" activeCell="F30" sqref="F30"/>
    </sheetView>
  </sheetViews>
  <sheetFormatPr defaultColWidth="9.140625" defaultRowHeight="15.75" x14ac:dyDescent="0.25"/>
  <cols>
    <col min="1" max="1" width="9.140625" style="2"/>
    <col min="2" max="2" width="88.7109375" style="7" customWidth="1"/>
    <col min="3" max="3" width="23.42578125" style="2" customWidth="1"/>
    <col min="4" max="4" width="24.42578125" style="2" customWidth="1"/>
    <col min="5" max="5" width="15.28515625" style="202" bestFit="1" customWidth="1"/>
    <col min="6" max="6" width="9.140625" style="202"/>
    <col min="7" max="16384" width="9.140625" style="2"/>
  </cols>
  <sheetData>
    <row r="1" spans="1:6" ht="50.1" customHeight="1" thickBot="1" x14ac:dyDescent="0.3">
      <c r="A1" s="981" t="s">
        <v>1156</v>
      </c>
      <c r="B1" s="982"/>
      <c r="C1" s="982"/>
      <c r="D1" s="983"/>
    </row>
    <row r="2" spans="1:6" ht="27.75" customHeight="1" x14ac:dyDescent="0.25">
      <c r="A2" s="846" t="s">
        <v>361</v>
      </c>
      <c r="B2" s="847"/>
      <c r="C2" s="847"/>
      <c r="D2" s="848"/>
    </row>
    <row r="3" spans="1:6" ht="18.75" customHeight="1" x14ac:dyDescent="0.25">
      <c r="A3" s="865" t="s">
        <v>173</v>
      </c>
      <c r="B3" s="984" t="s">
        <v>291</v>
      </c>
      <c r="C3" s="985" t="s">
        <v>270</v>
      </c>
      <c r="D3" s="986"/>
    </row>
    <row r="4" spans="1:6" s="4" customFormat="1" ht="19.5" customHeight="1" x14ac:dyDescent="0.2">
      <c r="A4" s="865"/>
      <c r="B4" s="984"/>
      <c r="C4" s="15">
        <v>2019</v>
      </c>
      <c r="D4" s="14">
        <v>2020</v>
      </c>
      <c r="E4" s="203"/>
      <c r="F4" s="203"/>
    </row>
    <row r="5" spans="1:6" s="4" customFormat="1" x14ac:dyDescent="0.2">
      <c r="A5" s="28"/>
      <c r="B5" s="26"/>
      <c r="C5" s="15" t="s">
        <v>249</v>
      </c>
      <c r="D5" s="14" t="s">
        <v>250</v>
      </c>
      <c r="E5" s="203"/>
      <c r="F5" s="203"/>
    </row>
    <row r="6" spans="1:6" s="4" customFormat="1" x14ac:dyDescent="0.2">
      <c r="A6" s="101">
        <v>1</v>
      </c>
      <c r="B6" s="57" t="s">
        <v>182</v>
      </c>
      <c r="C6" s="699">
        <v>21017644.649999999</v>
      </c>
      <c r="D6" s="700">
        <v>21209516.18</v>
      </c>
      <c r="E6" s="203"/>
      <c r="F6" s="203"/>
    </row>
    <row r="7" spans="1:6" s="4" customFormat="1" x14ac:dyDescent="0.2">
      <c r="A7" s="101">
        <f t="shared" ref="A7:A20" si="0">A6+1</f>
        <v>2</v>
      </c>
      <c r="B7" s="42" t="s">
        <v>146</v>
      </c>
      <c r="C7" s="701">
        <f>SUM(C8:C13)</f>
        <v>2306282.33</v>
      </c>
      <c r="D7" s="702">
        <f>SUM(D8:D13)</f>
        <v>2159652.14</v>
      </c>
      <c r="E7" s="203"/>
      <c r="F7" s="203"/>
    </row>
    <row r="8" spans="1:6" s="4" customFormat="1" ht="18.75" x14ac:dyDescent="0.2">
      <c r="A8" s="101">
        <f t="shared" si="0"/>
        <v>3</v>
      </c>
      <c r="B8" s="58" t="s">
        <v>343</v>
      </c>
      <c r="C8" s="703">
        <v>0</v>
      </c>
      <c r="D8" s="704">
        <v>0</v>
      </c>
      <c r="E8" s="203"/>
      <c r="F8" s="203"/>
    </row>
    <row r="9" spans="1:6" s="4" customFormat="1" x14ac:dyDescent="0.2">
      <c r="A9" s="101">
        <f t="shared" si="0"/>
        <v>4</v>
      </c>
      <c r="B9" s="58" t="s">
        <v>346</v>
      </c>
      <c r="C9" s="703">
        <v>2250593.63</v>
      </c>
      <c r="D9" s="704">
        <v>2048445.59</v>
      </c>
      <c r="E9" s="203"/>
      <c r="F9" s="203"/>
    </row>
    <row r="10" spans="1:6" s="4" customFormat="1" x14ac:dyDescent="0.2">
      <c r="A10" s="101">
        <f t="shared" si="0"/>
        <v>5</v>
      </c>
      <c r="B10" s="58" t="s">
        <v>853</v>
      </c>
      <c r="C10" s="703">
        <v>55688.7</v>
      </c>
      <c r="D10" s="704">
        <v>111206.55</v>
      </c>
      <c r="E10" s="203"/>
      <c r="F10" s="203"/>
    </row>
    <row r="11" spans="1:6" s="4" customFormat="1" x14ac:dyDescent="0.2">
      <c r="A11" s="101">
        <f t="shared" si="0"/>
        <v>6</v>
      </c>
      <c r="B11" s="58" t="s">
        <v>344</v>
      </c>
      <c r="C11" s="703">
        <v>0</v>
      </c>
      <c r="D11" s="704">
        <v>0</v>
      </c>
      <c r="E11" s="203"/>
      <c r="F11" s="203"/>
    </row>
    <row r="12" spans="1:6" s="4" customFormat="1" x14ac:dyDescent="0.2">
      <c r="A12" s="101">
        <f t="shared" si="0"/>
        <v>7</v>
      </c>
      <c r="B12" s="58" t="s">
        <v>345</v>
      </c>
      <c r="C12" s="703">
        <v>0</v>
      </c>
      <c r="D12" s="704">
        <v>0</v>
      </c>
      <c r="E12" s="203"/>
      <c r="F12" s="203"/>
    </row>
    <row r="13" spans="1:6" s="4" customFormat="1" ht="19.5" customHeight="1" x14ac:dyDescent="0.2">
      <c r="A13" s="101">
        <f t="shared" si="0"/>
        <v>8</v>
      </c>
      <c r="B13" s="58" t="s">
        <v>347</v>
      </c>
      <c r="C13" s="703">
        <v>0</v>
      </c>
      <c r="D13" s="704">
        <v>0</v>
      </c>
      <c r="E13" s="203"/>
      <c r="F13" s="203"/>
    </row>
    <row r="14" spans="1:6" s="4" customFormat="1" ht="21.75" customHeight="1" x14ac:dyDescent="0.2">
      <c r="A14" s="101">
        <f t="shared" si="0"/>
        <v>9</v>
      </c>
      <c r="B14" s="42" t="s">
        <v>49</v>
      </c>
      <c r="C14" s="701">
        <f>C6+C7</f>
        <v>23323926.979999997</v>
      </c>
      <c r="D14" s="702">
        <f>D6+D7</f>
        <v>23369168.32</v>
      </c>
      <c r="E14" s="203"/>
      <c r="F14" s="203"/>
    </row>
    <row r="15" spans="1:6" s="4" customFormat="1" ht="27" customHeight="1" x14ac:dyDescent="0.2">
      <c r="A15" s="101">
        <f t="shared" si="0"/>
        <v>10</v>
      </c>
      <c r="B15" s="334" t="s">
        <v>1200</v>
      </c>
      <c r="C15" s="699">
        <v>5170207</v>
      </c>
      <c r="D15" s="685">
        <v>981450</v>
      </c>
      <c r="E15" s="495" t="s">
        <v>994</v>
      </c>
      <c r="F15" s="497"/>
    </row>
    <row r="16" spans="1:6" s="4" customFormat="1" ht="31.5" x14ac:dyDescent="0.2">
      <c r="A16" s="125" t="s">
        <v>679</v>
      </c>
      <c r="B16" s="61" t="s">
        <v>961</v>
      </c>
      <c r="C16" s="699">
        <v>0</v>
      </c>
      <c r="D16" s="700">
        <v>5902208.7199999997</v>
      </c>
      <c r="E16" s="792"/>
      <c r="F16" s="203"/>
    </row>
    <row r="17" spans="1:9" s="4" customFormat="1" ht="28.5" customHeight="1" x14ac:dyDescent="0.2">
      <c r="A17" s="101">
        <f>A15+1</f>
        <v>11</v>
      </c>
      <c r="B17" s="42" t="s">
        <v>748</v>
      </c>
      <c r="C17" s="699">
        <v>2371778.67</v>
      </c>
      <c r="D17" s="700">
        <v>2127124.87</v>
      </c>
      <c r="E17" s="203"/>
      <c r="F17" s="203"/>
    </row>
    <row r="18" spans="1:9" s="4" customFormat="1" ht="23.25" customHeight="1" x14ac:dyDescent="0.2">
      <c r="A18" s="101">
        <f t="shared" si="0"/>
        <v>12</v>
      </c>
      <c r="B18" s="42" t="s">
        <v>228</v>
      </c>
      <c r="C18" s="699">
        <v>0</v>
      </c>
      <c r="D18" s="700">
        <v>0</v>
      </c>
      <c r="E18" s="203"/>
      <c r="F18" s="203"/>
    </row>
    <row r="19" spans="1:9" s="4" customFormat="1" ht="33" customHeight="1" x14ac:dyDescent="0.2">
      <c r="A19" s="101">
        <f t="shared" si="0"/>
        <v>13</v>
      </c>
      <c r="B19" s="42" t="s">
        <v>749</v>
      </c>
      <c r="C19" s="699">
        <v>68760</v>
      </c>
      <c r="D19" s="700">
        <v>6119289.9500000002</v>
      </c>
      <c r="E19" s="784"/>
      <c r="F19" s="791"/>
    </row>
    <row r="20" spans="1:9" s="4" customFormat="1" ht="21" customHeight="1" thickBot="1" x14ac:dyDescent="0.25">
      <c r="A20" s="102">
        <f t="shared" si="0"/>
        <v>14</v>
      </c>
      <c r="B20" s="44" t="s">
        <v>79</v>
      </c>
      <c r="C20" s="705">
        <f>SUM(C14:C19)</f>
        <v>30934672.649999999</v>
      </c>
      <c r="D20" s="706">
        <f>SUM(D14:D19)</f>
        <v>38499241.859999999</v>
      </c>
      <c r="E20" s="203"/>
      <c r="F20" s="203"/>
    </row>
    <row r="21" spans="1:9" ht="9" customHeight="1" x14ac:dyDescent="0.25"/>
    <row r="22" spans="1:9" ht="18" customHeight="1" x14ac:dyDescent="0.25">
      <c r="A22" s="931" t="s">
        <v>80</v>
      </c>
      <c r="B22" s="932"/>
      <c r="C22" s="932"/>
      <c r="D22" s="933"/>
    </row>
    <row r="23" spans="1:9" x14ac:dyDescent="0.25">
      <c r="A23" s="952" t="s">
        <v>18</v>
      </c>
      <c r="B23" s="953"/>
      <c r="C23" s="953"/>
      <c r="D23" s="954"/>
      <c r="E23" s="203"/>
      <c r="F23" s="203"/>
      <c r="G23" s="133"/>
      <c r="H23" s="133"/>
      <c r="I23" s="133"/>
    </row>
    <row r="24" spans="1:9" x14ac:dyDescent="0.25">
      <c r="A24" s="505" t="s">
        <v>962</v>
      </c>
      <c r="B24" s="506" t="s">
        <v>1157</v>
      </c>
      <c r="E24" s="645"/>
    </row>
    <row r="26" spans="1:9" x14ac:dyDescent="0.25">
      <c r="B26" s="7" t="s">
        <v>820</v>
      </c>
      <c r="C26" s="644">
        <f>D7</f>
        <v>2159652.14</v>
      </c>
      <c r="D26" s="644">
        <f>'[3]T13-Fondy'!F7</f>
        <v>2159652.14</v>
      </c>
      <c r="E26" s="645">
        <f>C26-D26</f>
        <v>0</v>
      </c>
    </row>
    <row r="27" spans="1:9" x14ac:dyDescent="0.25">
      <c r="B27" s="7" t="s">
        <v>863</v>
      </c>
      <c r="C27" s="644">
        <f>D15</f>
        <v>981450</v>
      </c>
      <c r="D27" s="644">
        <f>'T1-Dotácie podľa DZ'!D19</f>
        <v>850000</v>
      </c>
      <c r="E27" s="823">
        <f>C27-D27</f>
        <v>131450</v>
      </c>
      <c r="F27" s="824" t="s">
        <v>1335</v>
      </c>
      <c r="G27" s="780"/>
    </row>
    <row r="28" spans="1:9" x14ac:dyDescent="0.25">
      <c r="B28" s="7" t="s">
        <v>1268</v>
      </c>
      <c r="C28" s="644">
        <f>D16</f>
        <v>5902208.7199999997</v>
      </c>
      <c r="D28" s="644">
        <f>'T17-Dotácie zo ŠF EU-nová'!E35+'T17-Dotácie zo ŠF EU-nová'!F35</f>
        <v>5902208.7200000007</v>
      </c>
      <c r="E28" s="793">
        <f t="shared" ref="E28" si="1">C28-D28</f>
        <v>0</v>
      </c>
      <c r="F28" s="646"/>
      <c r="G28" s="484"/>
      <c r="H28" s="484"/>
    </row>
  </sheetData>
  <mergeCells count="7">
    <mergeCell ref="A23:D23"/>
    <mergeCell ref="A22:D22"/>
    <mergeCell ref="A1:D1"/>
    <mergeCell ref="A3:A4"/>
    <mergeCell ref="B3:B4"/>
    <mergeCell ref="C3:D3"/>
    <mergeCell ref="A2:D2"/>
  </mergeCells>
  <phoneticPr fontId="0" type="noConversion"/>
  <printOptions gridLines="1"/>
  <pageMargins left="0.74803149606299213" right="0.54" top="0.98425196850393704" bottom="0.82" header="0.51181102362204722" footer="0.51181102362204722"/>
  <pageSetup paperSize="9"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árok16">
    <tabColor indexed="42"/>
    <pageSetUpPr fitToPage="1"/>
  </sheetPr>
  <dimension ref="A1:J83"/>
  <sheetViews>
    <sheetView tabSelected="1" zoomScale="90" zoomScaleNormal="90" workbookViewId="0">
      <pane xSplit="2" ySplit="5" topLeftCell="C6" activePane="bottomRight" state="frozen"/>
      <selection pane="topRight" activeCell="C1" sqref="C1"/>
      <selection pane="bottomLeft" activeCell="A6" sqref="A6"/>
      <selection pane="bottomRight" activeCell="M18" sqref="M18"/>
    </sheetView>
  </sheetViews>
  <sheetFormatPr defaultColWidth="9.140625" defaultRowHeight="15.75" x14ac:dyDescent="0.25"/>
  <cols>
    <col min="1" max="1" width="7.42578125" style="2" customWidth="1"/>
    <col min="2" max="2" width="51.5703125" style="7" customWidth="1"/>
    <col min="3" max="3" width="22.28515625" style="7" customWidth="1"/>
    <col min="4" max="4" width="18.140625" style="2" customWidth="1"/>
    <col min="5" max="5" width="18.5703125" style="2" customWidth="1"/>
    <col min="6" max="6" width="16.28515625" style="2" customWidth="1"/>
    <col min="7" max="7" width="11.85546875" style="2" customWidth="1"/>
    <col min="8" max="8" width="15.42578125" style="2" customWidth="1"/>
    <col min="9" max="9" width="18.28515625" style="2" customWidth="1"/>
    <col min="10" max="10" width="13.28515625" style="2" customWidth="1"/>
    <col min="11" max="13" width="9.140625" style="2"/>
    <col min="14" max="14" width="11.5703125" style="2" customWidth="1"/>
    <col min="15" max="16384" width="9.140625" style="2"/>
  </cols>
  <sheetData>
    <row r="1" spans="1:10" ht="35.1" customHeight="1" thickBot="1" x14ac:dyDescent="0.3">
      <c r="A1" s="989" t="s">
        <v>1158</v>
      </c>
      <c r="B1" s="990"/>
      <c r="C1" s="990"/>
      <c r="D1" s="990"/>
      <c r="E1" s="990"/>
      <c r="F1" s="990"/>
      <c r="G1" s="990"/>
      <c r="H1" s="990"/>
      <c r="I1" s="991"/>
    </row>
    <row r="2" spans="1:10" ht="35.1" customHeight="1" x14ac:dyDescent="0.25">
      <c r="A2" s="895" t="s">
        <v>361</v>
      </c>
      <c r="B2" s="896"/>
      <c r="C2" s="896"/>
      <c r="D2" s="896"/>
      <c r="E2" s="896"/>
      <c r="F2" s="896"/>
      <c r="G2" s="896"/>
      <c r="H2" s="896"/>
      <c r="I2" s="897"/>
    </row>
    <row r="3" spans="1:10" s="4" customFormat="1" ht="35.25" customHeight="1" x14ac:dyDescent="0.2">
      <c r="A3" s="947" t="s">
        <v>173</v>
      </c>
      <c r="B3" s="867" t="s">
        <v>291</v>
      </c>
      <c r="C3" s="994" t="s">
        <v>1201</v>
      </c>
      <c r="D3" s="917" t="s">
        <v>1159</v>
      </c>
      <c r="E3" s="917" t="s">
        <v>1160</v>
      </c>
      <c r="F3" s="917" t="s">
        <v>996</v>
      </c>
      <c r="G3" s="992" t="s">
        <v>197</v>
      </c>
      <c r="H3" s="992" t="s">
        <v>966</v>
      </c>
      <c r="I3" s="987" t="s">
        <v>198</v>
      </c>
    </row>
    <row r="4" spans="1:10" s="4" customFormat="1" ht="72" customHeight="1" x14ac:dyDescent="0.2">
      <c r="A4" s="865"/>
      <c r="B4" s="912"/>
      <c r="C4" s="995"/>
      <c r="D4" s="918"/>
      <c r="E4" s="918"/>
      <c r="F4" s="918"/>
      <c r="G4" s="993"/>
      <c r="H4" s="993"/>
      <c r="I4" s="988"/>
    </row>
    <row r="5" spans="1:10" s="4" customFormat="1" x14ac:dyDescent="0.2">
      <c r="A5" s="28"/>
      <c r="B5" s="87"/>
      <c r="C5" s="90" t="s">
        <v>249</v>
      </c>
      <c r="D5" s="90" t="s">
        <v>250</v>
      </c>
      <c r="E5" s="34" t="s">
        <v>251</v>
      </c>
      <c r="F5" s="34" t="s">
        <v>258</v>
      </c>
      <c r="G5" s="34" t="s">
        <v>252</v>
      </c>
      <c r="H5" s="34" t="s">
        <v>253</v>
      </c>
      <c r="I5" s="213" t="s">
        <v>680</v>
      </c>
    </row>
    <row r="6" spans="1:10" s="4" customFormat="1" x14ac:dyDescent="0.2">
      <c r="A6" s="28">
        <v>1</v>
      </c>
      <c r="B6" s="65" t="s">
        <v>339</v>
      </c>
      <c r="C6" s="683">
        <v>19614</v>
      </c>
      <c r="D6" s="683">
        <v>0</v>
      </c>
      <c r="E6" s="683">
        <v>47658</v>
      </c>
      <c r="F6" s="683">
        <v>34304</v>
      </c>
      <c r="G6" s="683"/>
      <c r="H6" s="683"/>
      <c r="I6" s="707">
        <f t="shared" ref="I6:I17" si="0">SUM(C6:H6)</f>
        <v>101576</v>
      </c>
    </row>
    <row r="7" spans="1:10" s="4" customFormat="1" x14ac:dyDescent="0.2">
      <c r="A7" s="28"/>
      <c r="B7" s="66" t="s">
        <v>266</v>
      </c>
      <c r="C7" s="683"/>
      <c r="D7" s="683"/>
      <c r="E7" s="683"/>
      <c r="F7" s="683"/>
      <c r="G7" s="683"/>
      <c r="H7" s="683"/>
      <c r="I7" s="707"/>
    </row>
    <row r="8" spans="1:10" s="4" customFormat="1" x14ac:dyDescent="0.2">
      <c r="A8" s="28">
        <v>2</v>
      </c>
      <c r="B8" s="107" t="s">
        <v>50</v>
      </c>
      <c r="C8" s="683">
        <v>19614</v>
      </c>
      <c r="D8" s="683">
        <v>0</v>
      </c>
      <c r="E8" s="683">
        <v>14100</v>
      </c>
      <c r="F8" s="683">
        <v>33704</v>
      </c>
      <c r="G8" s="683"/>
      <c r="H8" s="683"/>
      <c r="I8" s="707">
        <f t="shared" si="0"/>
        <v>67418</v>
      </c>
    </row>
    <row r="9" spans="1:10" x14ac:dyDescent="0.25">
      <c r="A9" s="28">
        <v>3</v>
      </c>
      <c r="B9" s="65" t="s">
        <v>248</v>
      </c>
      <c r="C9" s="683">
        <v>60</v>
      </c>
      <c r="D9" s="683">
        <v>0</v>
      </c>
      <c r="E9" s="683">
        <v>0</v>
      </c>
      <c r="F9" s="683">
        <v>140</v>
      </c>
      <c r="G9" s="683"/>
      <c r="H9" s="683"/>
      <c r="I9" s="707">
        <f t="shared" si="0"/>
        <v>200</v>
      </c>
    </row>
    <row r="10" spans="1:10" ht="31.5" x14ac:dyDescent="0.25">
      <c r="A10" s="28">
        <v>4</v>
      </c>
      <c r="B10" s="500" t="s">
        <v>964</v>
      </c>
      <c r="C10" s="655">
        <f>SUM(C11:C16)</f>
        <v>23142.379999999997</v>
      </c>
      <c r="D10" s="655">
        <f t="shared" ref="D10:I10" si="1">SUM(D11:D16)</f>
        <v>548132.86</v>
      </c>
      <c r="E10" s="655">
        <f t="shared" si="1"/>
        <v>437704.65</v>
      </c>
      <c r="F10" s="655">
        <f t="shared" si="1"/>
        <v>236021.08000000002</v>
      </c>
      <c r="G10" s="655">
        <f t="shared" si="1"/>
        <v>0</v>
      </c>
      <c r="H10" s="655">
        <f t="shared" si="1"/>
        <v>0</v>
      </c>
      <c r="I10" s="707">
        <f t="shared" si="1"/>
        <v>1245000.97</v>
      </c>
      <c r="J10" s="483"/>
    </row>
    <row r="11" spans="1:10" x14ac:dyDescent="0.25">
      <c r="A11" s="28">
        <v>5</v>
      </c>
      <c r="B11" s="501" t="s">
        <v>309</v>
      </c>
      <c r="C11" s="683">
        <v>0</v>
      </c>
      <c r="D11" s="683">
        <v>0</v>
      </c>
      <c r="E11" s="683">
        <v>55809.1</v>
      </c>
      <c r="F11" s="683">
        <v>2244.4499999999998</v>
      </c>
      <c r="G11" s="683"/>
      <c r="H11" s="683"/>
      <c r="I11" s="707">
        <f t="shared" si="0"/>
        <v>58053.549999999996</v>
      </c>
    </row>
    <row r="12" spans="1:10" x14ac:dyDescent="0.25">
      <c r="A12" s="28">
        <v>6</v>
      </c>
      <c r="B12" s="501" t="s">
        <v>959</v>
      </c>
      <c r="C12" s="683">
        <v>0</v>
      </c>
      <c r="D12" s="683">
        <v>0</v>
      </c>
      <c r="E12" s="683">
        <v>49501.64</v>
      </c>
      <c r="F12" s="683">
        <v>0</v>
      </c>
      <c r="G12" s="683"/>
      <c r="H12" s="683"/>
      <c r="I12" s="707">
        <f t="shared" si="0"/>
        <v>49501.64</v>
      </c>
      <c r="J12" s="484"/>
    </row>
    <row r="13" spans="1:10" x14ac:dyDescent="0.25">
      <c r="A13" s="28">
        <v>7</v>
      </c>
      <c r="B13" s="308" t="s">
        <v>310</v>
      </c>
      <c r="C13" s="683">
        <v>4776</v>
      </c>
      <c r="D13" s="683"/>
      <c r="E13" s="683">
        <v>65109.66</v>
      </c>
      <c r="F13" s="683">
        <v>16890.14</v>
      </c>
      <c r="G13" s="683"/>
      <c r="H13" s="683"/>
      <c r="I13" s="707">
        <f t="shared" si="0"/>
        <v>86775.8</v>
      </c>
    </row>
    <row r="14" spans="1:10" ht="31.5" x14ac:dyDescent="0.25">
      <c r="A14" s="28">
        <v>8</v>
      </c>
      <c r="B14" s="501" t="s">
        <v>311</v>
      </c>
      <c r="C14" s="683">
        <v>7098.58</v>
      </c>
      <c r="D14" s="683">
        <v>548132.86</v>
      </c>
      <c r="E14" s="683">
        <v>130138.98</v>
      </c>
      <c r="F14" s="683">
        <v>121058.29</v>
      </c>
      <c r="G14" s="683"/>
      <c r="H14" s="683"/>
      <c r="I14" s="707">
        <f t="shared" si="0"/>
        <v>806428.71</v>
      </c>
    </row>
    <row r="15" spans="1:10" ht="31.5" x14ac:dyDescent="0.25">
      <c r="A15" s="39">
        <v>9</v>
      </c>
      <c r="B15" s="501" t="s">
        <v>312</v>
      </c>
      <c r="C15" s="683">
        <v>11267.8</v>
      </c>
      <c r="D15" s="683">
        <v>0</v>
      </c>
      <c r="E15" s="683">
        <v>14313.27</v>
      </c>
      <c r="F15" s="683">
        <v>51025</v>
      </c>
      <c r="G15" s="683"/>
      <c r="H15" s="683"/>
      <c r="I15" s="707">
        <f t="shared" si="0"/>
        <v>76606.070000000007</v>
      </c>
    </row>
    <row r="16" spans="1:10" x14ac:dyDescent="0.25">
      <c r="A16" s="28">
        <v>10</v>
      </c>
      <c r="B16" s="501" t="s">
        <v>957</v>
      </c>
      <c r="C16" s="683">
        <v>0</v>
      </c>
      <c r="D16" s="683">
        <v>0</v>
      </c>
      <c r="E16" s="683">
        <v>122832</v>
      </c>
      <c r="F16" s="683">
        <v>44803.199999999997</v>
      </c>
      <c r="G16" s="683"/>
      <c r="H16" s="683"/>
      <c r="I16" s="707">
        <f t="shared" si="0"/>
        <v>167635.20000000001</v>
      </c>
      <c r="J16" s="483"/>
    </row>
    <row r="17" spans="1:9" x14ac:dyDescent="0.25">
      <c r="A17" s="28">
        <v>11</v>
      </c>
      <c r="B17" s="502" t="s">
        <v>153</v>
      </c>
      <c r="C17" s="683">
        <v>0</v>
      </c>
      <c r="D17" s="683">
        <v>0</v>
      </c>
      <c r="E17" s="683">
        <v>0</v>
      </c>
      <c r="F17" s="683">
        <v>23944</v>
      </c>
      <c r="G17" s="683"/>
      <c r="H17" s="683"/>
      <c r="I17" s="707">
        <f t="shared" si="0"/>
        <v>23944</v>
      </c>
    </row>
    <row r="18" spans="1:9" x14ac:dyDescent="0.25">
      <c r="A18" s="39">
        <v>12</v>
      </c>
      <c r="B18" s="500" t="s">
        <v>154</v>
      </c>
      <c r="C18" s="683">
        <v>0</v>
      </c>
      <c r="D18" s="683">
        <v>0</v>
      </c>
      <c r="E18" s="683">
        <v>51790.8</v>
      </c>
      <c r="F18" s="683">
        <v>84341.54</v>
      </c>
      <c r="G18" s="683"/>
      <c r="H18" s="683"/>
      <c r="I18" s="707">
        <f t="shared" ref="I18:I23" si="2">SUM(C18:H18)</f>
        <v>136132.34</v>
      </c>
    </row>
    <row r="19" spans="1:9" x14ac:dyDescent="0.25">
      <c r="A19" s="28">
        <v>13</v>
      </c>
      <c r="B19" s="500" t="s">
        <v>263</v>
      </c>
      <c r="C19" s="683">
        <v>1719783.61</v>
      </c>
      <c r="D19" s="683">
        <v>5354075.8600000003</v>
      </c>
      <c r="E19" s="683">
        <v>1478624.07</v>
      </c>
      <c r="F19" s="683">
        <v>948455.11</v>
      </c>
      <c r="G19" s="683"/>
      <c r="H19" s="683"/>
      <c r="I19" s="707">
        <f t="shared" si="2"/>
        <v>9500938.6500000004</v>
      </c>
    </row>
    <row r="20" spans="1:9" x14ac:dyDescent="0.25">
      <c r="A20" s="28">
        <v>14</v>
      </c>
      <c r="B20" s="500" t="s">
        <v>155</v>
      </c>
      <c r="C20" s="683">
        <v>0</v>
      </c>
      <c r="D20" s="683">
        <v>0</v>
      </c>
      <c r="E20" s="683">
        <v>13080.04</v>
      </c>
      <c r="F20" s="683">
        <v>0</v>
      </c>
      <c r="G20" s="683"/>
      <c r="H20" s="683"/>
      <c r="I20" s="707">
        <f t="shared" si="2"/>
        <v>13080.04</v>
      </c>
    </row>
    <row r="21" spans="1:9" x14ac:dyDescent="0.25">
      <c r="A21" s="39">
        <v>15</v>
      </c>
      <c r="B21" s="500" t="s">
        <v>271</v>
      </c>
      <c r="C21" s="683">
        <v>0</v>
      </c>
      <c r="D21" s="683">
        <v>0</v>
      </c>
      <c r="E21" s="683">
        <v>0</v>
      </c>
      <c r="F21" s="683">
        <v>0</v>
      </c>
      <c r="G21" s="683"/>
      <c r="H21" s="683"/>
      <c r="I21" s="707">
        <f t="shared" si="2"/>
        <v>0</v>
      </c>
    </row>
    <row r="22" spans="1:9" x14ac:dyDescent="0.25">
      <c r="A22" s="28">
        <v>16</v>
      </c>
      <c r="B22" s="503" t="s">
        <v>927</v>
      </c>
      <c r="C22" s="708">
        <v>30000</v>
      </c>
      <c r="D22" s="683">
        <v>0</v>
      </c>
      <c r="E22" s="683">
        <v>0</v>
      </c>
      <c r="F22" s="683">
        <v>0</v>
      </c>
      <c r="G22" s="683"/>
      <c r="H22" s="683"/>
      <c r="I22" s="707">
        <f t="shared" si="2"/>
        <v>30000</v>
      </c>
    </row>
    <row r="23" spans="1:9" ht="48" thickBot="1" x14ac:dyDescent="0.3">
      <c r="A23" s="29">
        <v>17</v>
      </c>
      <c r="B23" s="504" t="s">
        <v>965</v>
      </c>
      <c r="C23" s="709">
        <f>+C6+C9+C10+C17+C18+C19+C20+C21+C22</f>
        <v>1792599.99</v>
      </c>
      <c r="D23" s="710">
        <f t="shared" ref="D23:H23" si="3">+D6+D9+D10+D17+D18+D19+D20+D21+D22</f>
        <v>5902208.7200000007</v>
      </c>
      <c r="E23" s="710">
        <f t="shared" si="3"/>
        <v>2028857.56</v>
      </c>
      <c r="F23" s="710">
        <f t="shared" si="3"/>
        <v>1327205.73</v>
      </c>
      <c r="G23" s="710">
        <f t="shared" si="3"/>
        <v>0</v>
      </c>
      <c r="H23" s="710">
        <f t="shared" si="3"/>
        <v>0</v>
      </c>
      <c r="I23" s="711">
        <f t="shared" si="2"/>
        <v>11050872.000000002</v>
      </c>
    </row>
    <row r="24" spans="1:9" x14ac:dyDescent="0.25">
      <c r="C24" s="201"/>
      <c r="D24" s="200"/>
      <c r="E24" s="200"/>
      <c r="F24" s="200"/>
      <c r="G24" s="200"/>
      <c r="H24" s="200"/>
    </row>
    <row r="25" spans="1:9" x14ac:dyDescent="0.25">
      <c r="A25" s="493" t="s">
        <v>962</v>
      </c>
      <c r="B25" s="494" t="s">
        <v>1161</v>
      </c>
      <c r="C25" s="200"/>
      <c r="D25" s="200"/>
      <c r="E25" s="200"/>
      <c r="F25" s="200"/>
      <c r="G25" s="200"/>
      <c r="H25" s="200"/>
    </row>
    <row r="26" spans="1:9" x14ac:dyDescent="0.25">
      <c r="C26" s="200"/>
      <c r="D26" s="200"/>
      <c r="E26" s="200"/>
      <c r="F26" s="200"/>
      <c r="G26" s="200"/>
      <c r="H26" s="200"/>
    </row>
    <row r="27" spans="1:9" x14ac:dyDescent="0.25">
      <c r="B27" s="7" t="s">
        <v>1129</v>
      </c>
      <c r="C27" s="200"/>
      <c r="D27" s="200">
        <v>11050872</v>
      </c>
      <c r="E27" s="200" t="s">
        <v>1284</v>
      </c>
      <c r="F27" s="200"/>
      <c r="G27" s="200"/>
      <c r="H27" s="200"/>
    </row>
    <row r="28" spans="1:9" x14ac:dyDescent="0.25">
      <c r="C28" s="200"/>
      <c r="D28" s="200"/>
      <c r="E28" s="200"/>
      <c r="F28" s="200"/>
      <c r="G28" s="200"/>
      <c r="H28" s="200"/>
    </row>
    <row r="29" spans="1:9" x14ac:dyDescent="0.25">
      <c r="C29" s="200"/>
      <c r="D29" s="200"/>
      <c r="E29" s="200"/>
      <c r="F29" s="200"/>
      <c r="G29" s="200"/>
      <c r="H29" s="200"/>
    </row>
    <row r="30" spans="1:9" x14ac:dyDescent="0.25">
      <c r="C30" s="200"/>
      <c r="D30" s="200"/>
      <c r="E30" s="200"/>
      <c r="F30" s="200"/>
      <c r="G30" s="200"/>
      <c r="H30" s="200"/>
    </row>
    <row r="31" spans="1:9" x14ac:dyDescent="0.25">
      <c r="C31" s="200"/>
      <c r="D31" s="200"/>
      <c r="E31" s="200"/>
      <c r="F31" s="200"/>
      <c r="G31" s="200"/>
      <c r="H31" s="200"/>
    </row>
    <row r="32" spans="1:9" x14ac:dyDescent="0.25">
      <c r="C32" s="200"/>
      <c r="D32" s="200"/>
      <c r="E32" s="200"/>
      <c r="F32" s="200"/>
      <c r="G32" s="200"/>
      <c r="H32" s="200"/>
    </row>
    <row r="33" spans="3:8" x14ac:dyDescent="0.25">
      <c r="C33" s="200"/>
      <c r="D33" s="200"/>
      <c r="E33" s="200"/>
      <c r="F33" s="200"/>
      <c r="G33" s="200"/>
      <c r="H33" s="200"/>
    </row>
    <row r="34" spans="3:8" x14ac:dyDescent="0.25">
      <c r="C34" s="200"/>
      <c r="D34" s="200"/>
      <c r="E34" s="200"/>
      <c r="F34" s="200"/>
      <c r="G34" s="200"/>
      <c r="H34" s="200"/>
    </row>
    <row r="35" spans="3:8" x14ac:dyDescent="0.25">
      <c r="C35" s="200"/>
      <c r="D35" s="200"/>
      <c r="E35" s="200"/>
      <c r="F35" s="200"/>
      <c r="G35" s="200"/>
      <c r="H35" s="200"/>
    </row>
    <row r="36" spans="3:8" x14ac:dyDescent="0.25">
      <c r="C36" s="200"/>
      <c r="D36" s="200"/>
      <c r="E36" s="200"/>
      <c r="F36" s="200"/>
      <c r="G36" s="200"/>
      <c r="H36" s="200"/>
    </row>
    <row r="37" spans="3:8" x14ac:dyDescent="0.25">
      <c r="C37" s="200"/>
      <c r="D37" s="200"/>
      <c r="E37" s="200"/>
      <c r="F37" s="200"/>
      <c r="G37" s="200"/>
      <c r="H37" s="200"/>
    </row>
    <row r="38" spans="3:8" x14ac:dyDescent="0.25">
      <c r="C38" s="200"/>
      <c r="D38" s="200"/>
      <c r="E38" s="200"/>
      <c r="F38" s="200"/>
      <c r="G38" s="200"/>
      <c r="H38" s="200"/>
    </row>
    <row r="39" spans="3:8" x14ac:dyDescent="0.25">
      <c r="C39" s="200"/>
      <c r="D39" s="200"/>
      <c r="E39" s="200"/>
      <c r="F39" s="200"/>
      <c r="G39" s="200"/>
      <c r="H39" s="200"/>
    </row>
    <row r="40" spans="3:8" x14ac:dyDescent="0.25">
      <c r="C40" s="200"/>
      <c r="D40" s="200"/>
      <c r="E40" s="200"/>
      <c r="F40" s="200"/>
      <c r="G40" s="200"/>
      <c r="H40" s="200"/>
    </row>
    <row r="41" spans="3:8" x14ac:dyDescent="0.25">
      <c r="C41" s="200"/>
      <c r="D41" s="200"/>
      <c r="E41" s="200"/>
      <c r="F41" s="200"/>
      <c r="G41" s="200"/>
      <c r="H41" s="200"/>
    </row>
    <row r="42" spans="3:8" x14ac:dyDescent="0.25">
      <c r="C42" s="200"/>
      <c r="D42" s="200"/>
      <c r="E42" s="200"/>
      <c r="F42" s="200"/>
      <c r="G42" s="200"/>
      <c r="H42" s="200"/>
    </row>
    <row r="43" spans="3:8" x14ac:dyDescent="0.25">
      <c r="C43" s="200"/>
      <c r="D43" s="200"/>
      <c r="E43" s="200"/>
      <c r="F43" s="200"/>
      <c r="G43" s="200"/>
      <c r="H43" s="200"/>
    </row>
    <row r="44" spans="3:8" x14ac:dyDescent="0.25">
      <c r="C44" s="200"/>
      <c r="D44" s="200"/>
      <c r="E44" s="200"/>
      <c r="F44" s="200"/>
      <c r="G44" s="200"/>
      <c r="H44" s="200"/>
    </row>
    <row r="45" spans="3:8" x14ac:dyDescent="0.25">
      <c r="C45" s="200"/>
      <c r="D45" s="200"/>
      <c r="E45" s="200"/>
      <c r="F45" s="200"/>
      <c r="G45" s="200"/>
      <c r="H45" s="200"/>
    </row>
    <row r="46" spans="3:8" x14ac:dyDescent="0.25">
      <c r="C46" s="200"/>
      <c r="D46" s="200"/>
      <c r="E46" s="200"/>
      <c r="F46" s="200"/>
      <c r="G46" s="200"/>
      <c r="H46" s="200"/>
    </row>
    <row r="47" spans="3:8" x14ac:dyDescent="0.25">
      <c r="C47" s="200"/>
      <c r="D47" s="200"/>
      <c r="E47" s="200"/>
      <c r="F47" s="200"/>
      <c r="G47" s="200"/>
      <c r="H47" s="200"/>
    </row>
    <row r="48" spans="3:8" x14ac:dyDescent="0.25">
      <c r="C48" s="200"/>
      <c r="D48" s="200"/>
      <c r="E48" s="200"/>
      <c r="F48" s="200"/>
      <c r="G48" s="200"/>
      <c r="H48" s="200"/>
    </row>
    <row r="49" spans="3:8" x14ac:dyDescent="0.25">
      <c r="C49" s="200"/>
      <c r="D49" s="200"/>
      <c r="E49" s="200"/>
      <c r="F49" s="200"/>
      <c r="G49" s="200"/>
      <c r="H49" s="200"/>
    </row>
    <row r="50" spans="3:8" x14ac:dyDescent="0.25">
      <c r="C50" s="200"/>
      <c r="D50" s="200"/>
      <c r="E50" s="200"/>
      <c r="F50" s="200"/>
      <c r="G50" s="200"/>
      <c r="H50" s="200"/>
    </row>
    <row r="51" spans="3:8" x14ac:dyDescent="0.25">
      <c r="C51" s="200"/>
      <c r="D51" s="200"/>
      <c r="E51" s="200"/>
      <c r="F51" s="200"/>
      <c r="G51" s="200"/>
      <c r="H51" s="200"/>
    </row>
    <row r="52" spans="3:8" x14ac:dyDescent="0.25">
      <c r="C52" s="200"/>
      <c r="D52" s="200"/>
      <c r="E52" s="200"/>
      <c r="F52" s="200"/>
      <c r="G52" s="200"/>
      <c r="H52" s="200"/>
    </row>
    <row r="53" spans="3:8" x14ac:dyDescent="0.25">
      <c r="C53" s="200"/>
      <c r="D53" s="200"/>
      <c r="E53" s="200"/>
      <c r="F53" s="200"/>
      <c r="G53" s="200"/>
      <c r="H53" s="200"/>
    </row>
    <row r="54" spans="3:8" x14ac:dyDescent="0.25">
      <c r="C54" s="200"/>
      <c r="D54" s="200"/>
      <c r="E54" s="200"/>
      <c r="F54" s="200"/>
      <c r="G54" s="200"/>
      <c r="H54" s="200"/>
    </row>
    <row r="55" spans="3:8" x14ac:dyDescent="0.25">
      <c r="C55" s="200"/>
      <c r="D55" s="200"/>
      <c r="E55" s="200"/>
      <c r="F55" s="200"/>
      <c r="G55" s="200"/>
      <c r="H55" s="200"/>
    </row>
    <row r="56" spans="3:8" x14ac:dyDescent="0.25">
      <c r="C56" s="200"/>
      <c r="D56" s="200"/>
      <c r="E56" s="200"/>
      <c r="F56" s="200"/>
      <c r="G56" s="200"/>
      <c r="H56" s="200"/>
    </row>
    <row r="57" spans="3:8" x14ac:dyDescent="0.25">
      <c r="C57" s="200"/>
      <c r="D57" s="200"/>
      <c r="E57" s="200"/>
      <c r="F57" s="200"/>
      <c r="G57" s="200"/>
      <c r="H57" s="200"/>
    </row>
    <row r="58" spans="3:8" x14ac:dyDescent="0.25">
      <c r="C58" s="200"/>
      <c r="D58" s="200"/>
      <c r="E58" s="200"/>
      <c r="F58" s="200"/>
      <c r="G58" s="200"/>
      <c r="H58" s="200"/>
    </row>
    <row r="59" spans="3:8" x14ac:dyDescent="0.25">
      <c r="C59" s="200"/>
      <c r="D59" s="200"/>
      <c r="E59" s="200"/>
      <c r="F59" s="200"/>
      <c r="G59" s="200"/>
      <c r="H59" s="200"/>
    </row>
    <row r="60" spans="3:8" x14ac:dyDescent="0.25">
      <c r="C60" s="200"/>
      <c r="D60" s="200"/>
      <c r="E60" s="200"/>
      <c r="F60" s="200"/>
      <c r="G60" s="200"/>
      <c r="H60" s="200"/>
    </row>
    <row r="61" spans="3:8" x14ac:dyDescent="0.25">
      <c r="C61" s="200"/>
      <c r="D61" s="200"/>
      <c r="E61" s="200"/>
      <c r="F61" s="200"/>
      <c r="G61" s="200"/>
      <c r="H61" s="200"/>
    </row>
    <row r="62" spans="3:8" x14ac:dyDescent="0.25">
      <c r="C62" s="200"/>
      <c r="D62" s="200"/>
      <c r="E62" s="200"/>
      <c r="F62" s="200"/>
      <c r="G62" s="200"/>
      <c r="H62" s="200"/>
    </row>
    <row r="63" spans="3:8" x14ac:dyDescent="0.25">
      <c r="C63" s="200"/>
      <c r="D63" s="200"/>
      <c r="E63" s="200"/>
      <c r="F63" s="200"/>
      <c r="G63" s="200"/>
      <c r="H63" s="200"/>
    </row>
    <row r="64" spans="3:8" x14ac:dyDescent="0.25">
      <c r="C64" s="200"/>
      <c r="D64" s="200"/>
      <c r="E64" s="200"/>
      <c r="F64" s="200"/>
      <c r="G64" s="200"/>
      <c r="H64" s="200"/>
    </row>
    <row r="65" spans="3:8" x14ac:dyDescent="0.25">
      <c r="C65" s="200"/>
      <c r="D65" s="200"/>
      <c r="E65" s="200"/>
      <c r="F65" s="200"/>
      <c r="G65" s="200"/>
      <c r="H65" s="200"/>
    </row>
    <row r="66" spans="3:8" x14ac:dyDescent="0.25">
      <c r="C66" s="200"/>
      <c r="D66" s="200"/>
      <c r="E66" s="200"/>
      <c r="F66" s="200"/>
      <c r="G66" s="200"/>
      <c r="H66" s="200"/>
    </row>
    <row r="67" spans="3:8" x14ac:dyDescent="0.25">
      <c r="C67" s="200"/>
      <c r="D67" s="200"/>
      <c r="E67" s="200"/>
      <c r="F67" s="200"/>
      <c r="G67" s="200"/>
      <c r="H67" s="200"/>
    </row>
    <row r="68" spans="3:8" x14ac:dyDescent="0.25">
      <c r="C68" s="200"/>
      <c r="D68" s="200"/>
      <c r="E68" s="200"/>
      <c r="F68" s="200"/>
      <c r="G68" s="200"/>
      <c r="H68" s="200"/>
    </row>
    <row r="69" spans="3:8" x14ac:dyDescent="0.25">
      <c r="C69" s="200"/>
      <c r="D69" s="200"/>
      <c r="E69" s="200"/>
      <c r="F69" s="200"/>
      <c r="G69" s="200"/>
      <c r="H69" s="200"/>
    </row>
    <row r="70" spans="3:8" x14ac:dyDescent="0.25">
      <c r="C70" s="200"/>
      <c r="D70" s="200"/>
      <c r="E70" s="200"/>
      <c r="F70" s="200"/>
      <c r="G70" s="200"/>
      <c r="H70" s="200"/>
    </row>
    <row r="71" spans="3:8" x14ac:dyDescent="0.25">
      <c r="C71" s="200"/>
      <c r="D71" s="200"/>
      <c r="E71" s="200"/>
      <c r="F71" s="200"/>
      <c r="G71" s="200"/>
      <c r="H71" s="200"/>
    </row>
    <row r="72" spans="3:8" x14ac:dyDescent="0.25">
      <c r="C72" s="200"/>
      <c r="D72" s="200"/>
      <c r="E72" s="200"/>
      <c r="F72" s="200"/>
      <c r="G72" s="200"/>
      <c r="H72" s="200"/>
    </row>
    <row r="73" spans="3:8" x14ac:dyDescent="0.25">
      <c r="C73" s="200"/>
      <c r="D73" s="200"/>
      <c r="E73" s="200"/>
      <c r="F73" s="200"/>
      <c r="G73" s="200"/>
      <c r="H73" s="200"/>
    </row>
    <row r="74" spans="3:8" x14ac:dyDescent="0.25">
      <c r="C74" s="200"/>
      <c r="D74" s="200"/>
      <c r="E74" s="200"/>
      <c r="F74" s="200"/>
      <c r="G74" s="200"/>
      <c r="H74" s="200"/>
    </row>
    <row r="75" spans="3:8" x14ac:dyDescent="0.25">
      <c r="C75" s="200"/>
      <c r="D75" s="200"/>
      <c r="E75" s="200"/>
      <c r="F75" s="200"/>
      <c r="G75" s="200"/>
      <c r="H75" s="200"/>
    </row>
    <row r="76" spans="3:8" x14ac:dyDescent="0.25">
      <c r="C76" s="200"/>
      <c r="D76" s="200"/>
      <c r="E76" s="200"/>
      <c r="F76" s="200"/>
      <c r="G76" s="200"/>
      <c r="H76" s="200"/>
    </row>
    <row r="77" spans="3:8" x14ac:dyDescent="0.25">
      <c r="C77" s="200"/>
      <c r="D77" s="200"/>
      <c r="E77" s="200"/>
      <c r="F77" s="200"/>
      <c r="G77" s="200"/>
      <c r="H77" s="200"/>
    </row>
    <row r="78" spans="3:8" x14ac:dyDescent="0.25">
      <c r="C78" s="200"/>
      <c r="D78" s="200"/>
      <c r="E78" s="200"/>
      <c r="F78" s="200"/>
      <c r="G78" s="200"/>
      <c r="H78" s="200"/>
    </row>
    <row r="79" spans="3:8" x14ac:dyDescent="0.25">
      <c r="C79" s="200"/>
      <c r="D79" s="200"/>
      <c r="E79" s="200"/>
      <c r="F79" s="200"/>
      <c r="G79" s="200"/>
      <c r="H79" s="200"/>
    </row>
    <row r="80" spans="3:8" x14ac:dyDescent="0.25">
      <c r="C80" s="200"/>
      <c r="D80" s="200"/>
      <c r="E80" s="200"/>
      <c r="F80" s="200"/>
      <c r="G80" s="200"/>
      <c r="H80" s="200"/>
    </row>
    <row r="81" spans="3:8" x14ac:dyDescent="0.25">
      <c r="C81" s="200"/>
      <c r="D81" s="200"/>
      <c r="E81" s="200"/>
      <c r="F81" s="200"/>
      <c r="G81" s="200"/>
      <c r="H81" s="200"/>
    </row>
    <row r="82" spans="3:8" x14ac:dyDescent="0.25">
      <c r="C82" s="200"/>
      <c r="D82" s="200"/>
      <c r="E82" s="200"/>
      <c r="F82" s="200"/>
      <c r="G82" s="200"/>
      <c r="H82" s="200"/>
    </row>
    <row r="83" spans="3:8" x14ac:dyDescent="0.25">
      <c r="C83" s="200"/>
      <c r="D83" s="200"/>
      <c r="E83" s="200"/>
      <c r="F83" s="200"/>
      <c r="G83" s="200"/>
      <c r="H83" s="200"/>
    </row>
  </sheetData>
  <mergeCells count="11">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66" right="0.44" top="0.98425196850393704" bottom="0.98425196850393704" header="0.51181102362204722" footer="0.51181102362204722"/>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42"/>
    <pageSetUpPr fitToPage="1"/>
  </sheetPr>
  <dimension ref="A1:IV36"/>
  <sheetViews>
    <sheetView zoomScale="90" zoomScaleNormal="90" workbookViewId="0">
      <pane xSplit="2" ySplit="5" topLeftCell="C18" activePane="bottomRight" state="frozen"/>
      <selection pane="topRight" activeCell="C1" sqref="C1"/>
      <selection pane="bottomLeft" activeCell="A6" sqref="A6"/>
      <selection pane="bottomRight" activeCell="J30" sqref="J30"/>
    </sheetView>
  </sheetViews>
  <sheetFormatPr defaultColWidth="9.140625" defaultRowHeight="15.75" x14ac:dyDescent="0.25"/>
  <cols>
    <col min="1" max="1" width="7.28515625" style="226" customWidth="1"/>
    <col min="2" max="2" width="51.85546875" style="231" customWidth="1"/>
    <col min="3" max="3" width="14.28515625" style="226" bestFit="1" customWidth="1"/>
    <col min="4" max="4" width="16.28515625" style="226" customWidth="1"/>
    <col min="5" max="5" width="14.28515625" style="226" bestFit="1" customWidth="1"/>
    <col min="6" max="6" width="11.85546875" style="226" customWidth="1"/>
    <col min="7" max="7" width="11.42578125" style="226" customWidth="1"/>
    <col min="8" max="8" width="10.5703125" style="226" customWidth="1"/>
    <col min="9" max="9" width="13.42578125" style="226" customWidth="1"/>
    <col min="10" max="10" width="12.42578125" style="226" customWidth="1"/>
    <col min="11" max="11" width="14.5703125" style="226" customWidth="1"/>
    <col min="12" max="12" width="14.42578125" style="226" customWidth="1"/>
    <col min="13" max="13" width="14.85546875" style="226" customWidth="1"/>
    <col min="14" max="14" width="14.7109375" style="226" customWidth="1"/>
    <col min="15" max="15" width="14.140625" style="226" customWidth="1"/>
    <col min="16" max="16" width="14.28515625" style="226" customWidth="1"/>
    <col min="17" max="16384" width="9.140625" style="226"/>
  </cols>
  <sheetData>
    <row r="1" spans="1:256" ht="27.75" customHeight="1" thickBot="1" x14ac:dyDescent="0.3">
      <c r="A1" s="999" t="s">
        <v>1162</v>
      </c>
      <c r="B1" s="1000"/>
      <c r="C1" s="1000"/>
      <c r="D1" s="1000"/>
      <c r="E1" s="1000"/>
      <c r="F1" s="1000"/>
      <c r="G1" s="1000"/>
      <c r="H1" s="1000"/>
      <c r="I1" s="1000"/>
      <c r="J1" s="1000"/>
      <c r="K1" s="1000"/>
      <c r="L1" s="1000"/>
      <c r="M1" s="1000"/>
      <c r="N1" s="1001"/>
    </row>
    <row r="2" spans="1:256" ht="28.5" customHeight="1" x14ac:dyDescent="0.25">
      <c r="A2" s="1002" t="s">
        <v>361</v>
      </c>
      <c r="B2" s="1003"/>
      <c r="C2" s="1003"/>
      <c r="D2" s="1003"/>
      <c r="E2" s="1003"/>
      <c r="F2" s="1003"/>
      <c r="G2" s="1003"/>
      <c r="H2" s="1003"/>
      <c r="I2" s="1004"/>
      <c r="J2" s="1004"/>
      <c r="K2" s="1003"/>
      <c r="L2" s="1003"/>
      <c r="M2" s="1003"/>
      <c r="N2" s="1005"/>
    </row>
    <row r="3" spans="1:256" ht="51.75" customHeight="1" x14ac:dyDescent="0.25">
      <c r="A3" s="1006" t="s">
        <v>173</v>
      </c>
      <c r="B3" s="1007" t="s">
        <v>816</v>
      </c>
      <c r="C3" s="996" t="s">
        <v>294</v>
      </c>
      <c r="D3" s="996"/>
      <c r="E3" s="996" t="s">
        <v>295</v>
      </c>
      <c r="F3" s="996"/>
      <c r="G3" s="996" t="s">
        <v>296</v>
      </c>
      <c r="H3" s="985"/>
      <c r="I3" s="1009" t="s">
        <v>736</v>
      </c>
      <c r="J3" s="1009"/>
      <c r="K3" s="1010" t="s">
        <v>272</v>
      </c>
      <c r="L3" s="996"/>
      <c r="M3" s="996" t="s">
        <v>289</v>
      </c>
      <c r="N3" s="99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7"/>
      <c r="EB3" s="227"/>
      <c r="EC3" s="227"/>
      <c r="ED3" s="227"/>
      <c r="EE3" s="227"/>
      <c r="EF3" s="227"/>
      <c r="EG3" s="227"/>
      <c r="EH3" s="227"/>
      <c r="EI3" s="227"/>
      <c r="EJ3" s="227"/>
      <c r="EK3" s="227"/>
      <c r="EL3" s="227"/>
      <c r="EM3" s="227"/>
      <c r="EN3" s="227"/>
      <c r="EO3" s="227"/>
      <c r="EP3" s="227"/>
      <c r="EQ3" s="227"/>
      <c r="ER3" s="227"/>
      <c r="ES3" s="227"/>
      <c r="ET3" s="227"/>
      <c r="EU3" s="227"/>
      <c r="EV3" s="227"/>
      <c r="EW3" s="227"/>
      <c r="EX3" s="227"/>
      <c r="EY3" s="227"/>
      <c r="EZ3" s="227"/>
      <c r="FA3" s="227"/>
      <c r="FB3" s="227"/>
      <c r="FC3" s="227"/>
      <c r="FD3" s="227"/>
      <c r="FE3" s="227"/>
      <c r="FF3" s="227"/>
      <c r="FG3" s="227"/>
      <c r="FH3" s="227"/>
      <c r="FI3" s="227"/>
      <c r="FJ3" s="227"/>
      <c r="FK3" s="227"/>
      <c r="FL3" s="227"/>
      <c r="FM3" s="227"/>
      <c r="FN3" s="227"/>
      <c r="FO3" s="227"/>
      <c r="FP3" s="227"/>
      <c r="FQ3" s="227"/>
      <c r="FR3" s="227"/>
      <c r="FS3" s="227"/>
      <c r="FT3" s="227"/>
      <c r="FU3" s="227"/>
      <c r="FV3" s="227"/>
      <c r="FW3" s="227"/>
      <c r="FX3" s="227"/>
      <c r="FY3" s="227"/>
      <c r="FZ3" s="227"/>
      <c r="GA3" s="227"/>
      <c r="GB3" s="227"/>
      <c r="GC3" s="227"/>
      <c r="GD3" s="227"/>
      <c r="GE3" s="227"/>
      <c r="GF3" s="227"/>
      <c r="GG3" s="227"/>
      <c r="GH3" s="227"/>
      <c r="GI3" s="227"/>
      <c r="GJ3" s="227"/>
      <c r="GK3" s="227"/>
      <c r="GL3" s="227"/>
      <c r="GM3" s="227"/>
      <c r="GN3" s="227"/>
      <c r="GO3" s="227"/>
      <c r="GP3" s="227"/>
      <c r="GQ3" s="227"/>
      <c r="GR3" s="227"/>
      <c r="GS3" s="227"/>
      <c r="GT3" s="227"/>
      <c r="GU3" s="227"/>
      <c r="GV3" s="227"/>
      <c r="GW3" s="227"/>
      <c r="GX3" s="227"/>
      <c r="GY3" s="227"/>
      <c r="GZ3" s="227"/>
      <c r="HA3" s="227"/>
      <c r="HB3" s="227"/>
      <c r="HC3" s="227"/>
      <c r="HD3" s="227"/>
      <c r="HE3" s="227"/>
      <c r="HF3" s="227"/>
      <c r="HG3" s="227"/>
      <c r="HH3" s="227"/>
      <c r="HI3" s="227"/>
      <c r="HJ3" s="227"/>
      <c r="HK3" s="227"/>
      <c r="HL3" s="227"/>
      <c r="HM3" s="227"/>
      <c r="HN3" s="227"/>
      <c r="HO3" s="227"/>
      <c r="HP3" s="227"/>
      <c r="HQ3" s="227"/>
      <c r="HR3" s="227"/>
      <c r="HS3" s="227"/>
      <c r="HT3" s="227"/>
      <c r="HU3" s="227"/>
      <c r="HV3" s="227"/>
      <c r="HW3" s="227"/>
      <c r="HX3" s="227"/>
      <c r="HY3" s="227"/>
      <c r="HZ3" s="227"/>
      <c r="IA3" s="227"/>
      <c r="IB3" s="227"/>
      <c r="IC3" s="227"/>
      <c r="ID3" s="227"/>
      <c r="IE3" s="227"/>
      <c r="IF3" s="227"/>
      <c r="IG3" s="227"/>
      <c r="IH3" s="227"/>
      <c r="II3" s="227"/>
      <c r="IJ3" s="227"/>
      <c r="IK3" s="227"/>
      <c r="IL3" s="227"/>
      <c r="IM3" s="227"/>
      <c r="IN3" s="227"/>
      <c r="IO3" s="227"/>
      <c r="IP3" s="227"/>
      <c r="IQ3" s="227"/>
      <c r="IR3" s="227"/>
      <c r="IS3" s="227"/>
      <c r="IT3" s="227"/>
      <c r="IU3" s="227"/>
      <c r="IV3" s="227"/>
    </row>
    <row r="4" spans="1:256" ht="17.25" customHeight="1" x14ac:dyDescent="0.25">
      <c r="A4" s="1006"/>
      <c r="B4" s="1008"/>
      <c r="C4" s="393">
        <v>2019</v>
      </c>
      <c r="D4" s="393">
        <v>2020</v>
      </c>
      <c r="E4" s="563">
        <v>2019</v>
      </c>
      <c r="F4" s="563">
        <v>2020</v>
      </c>
      <c r="G4" s="563">
        <v>2019</v>
      </c>
      <c r="H4" s="563">
        <v>2020</v>
      </c>
      <c r="I4" s="563">
        <v>2019</v>
      </c>
      <c r="J4" s="563">
        <v>2020</v>
      </c>
      <c r="K4" s="563">
        <v>2019</v>
      </c>
      <c r="L4" s="563">
        <v>2020</v>
      </c>
      <c r="M4" s="452">
        <v>2019</v>
      </c>
      <c r="N4" s="452">
        <v>2020</v>
      </c>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c r="BQ4" s="227"/>
      <c r="BR4" s="227"/>
      <c r="BS4" s="227"/>
      <c r="BT4" s="227"/>
      <c r="BU4" s="227"/>
      <c r="BV4" s="227"/>
      <c r="BW4" s="227"/>
      <c r="BX4" s="227"/>
      <c r="BY4" s="227"/>
      <c r="BZ4" s="227"/>
      <c r="CA4" s="227"/>
      <c r="CB4" s="227"/>
      <c r="CC4" s="227"/>
      <c r="CD4" s="227"/>
      <c r="CE4" s="227"/>
      <c r="CF4" s="227"/>
      <c r="CG4" s="227"/>
      <c r="CH4" s="227"/>
      <c r="CI4" s="227"/>
      <c r="CJ4" s="227"/>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c r="FF4" s="227"/>
      <c r="FG4" s="227"/>
      <c r="FH4" s="227"/>
      <c r="FI4" s="227"/>
      <c r="FJ4" s="227"/>
      <c r="FK4" s="227"/>
      <c r="FL4" s="227"/>
      <c r="FM4" s="227"/>
      <c r="FN4" s="227"/>
      <c r="FO4" s="227"/>
      <c r="FP4" s="227"/>
      <c r="FQ4" s="227"/>
      <c r="FR4" s="227"/>
      <c r="FS4" s="227"/>
      <c r="FT4" s="227"/>
      <c r="FU4" s="227"/>
      <c r="FV4" s="227"/>
      <c r="FW4" s="227"/>
      <c r="FX4" s="227"/>
      <c r="FY4" s="227"/>
      <c r="FZ4" s="227"/>
      <c r="GA4" s="227"/>
      <c r="GB4" s="227"/>
      <c r="GC4" s="227"/>
      <c r="GD4" s="227"/>
      <c r="GE4" s="227"/>
      <c r="GF4" s="227"/>
      <c r="GG4" s="227"/>
      <c r="GH4" s="227"/>
      <c r="GI4" s="227"/>
      <c r="GJ4" s="227"/>
      <c r="GK4" s="227"/>
      <c r="GL4" s="227"/>
      <c r="GM4" s="227"/>
      <c r="GN4" s="227"/>
      <c r="GO4" s="227"/>
      <c r="GP4" s="227"/>
      <c r="GQ4" s="227"/>
      <c r="GR4" s="227"/>
      <c r="GS4" s="227"/>
      <c r="GT4" s="227"/>
      <c r="GU4" s="227"/>
      <c r="GV4" s="227"/>
      <c r="GW4" s="227"/>
      <c r="GX4" s="227"/>
      <c r="GY4" s="227"/>
      <c r="GZ4" s="227"/>
      <c r="HA4" s="227"/>
      <c r="HB4" s="227"/>
      <c r="HC4" s="227"/>
      <c r="HD4" s="227"/>
      <c r="HE4" s="227"/>
      <c r="HF4" s="227"/>
      <c r="HG4" s="227"/>
      <c r="HH4" s="227"/>
      <c r="HI4" s="227"/>
      <c r="HJ4" s="227"/>
      <c r="HK4" s="227"/>
      <c r="HL4" s="227"/>
      <c r="HM4" s="227"/>
      <c r="HN4" s="227"/>
      <c r="HO4" s="227"/>
      <c r="HP4" s="227"/>
      <c r="HQ4" s="227"/>
      <c r="HR4" s="227"/>
      <c r="HS4" s="227"/>
      <c r="HT4" s="227"/>
      <c r="HU4" s="227"/>
      <c r="HV4" s="227"/>
      <c r="HW4" s="227"/>
      <c r="HX4" s="227"/>
      <c r="HY4" s="227"/>
      <c r="HZ4" s="227"/>
      <c r="IA4" s="227"/>
      <c r="IB4" s="227"/>
      <c r="IC4" s="227"/>
      <c r="ID4" s="227"/>
      <c r="IE4" s="227"/>
      <c r="IF4" s="227"/>
      <c r="IG4" s="227"/>
      <c r="IH4" s="227"/>
      <c r="II4" s="227"/>
      <c r="IJ4" s="227"/>
      <c r="IK4" s="227"/>
      <c r="IL4" s="227"/>
      <c r="IM4" s="227"/>
      <c r="IN4" s="227"/>
      <c r="IO4" s="227"/>
      <c r="IP4" s="227"/>
      <c r="IQ4" s="227"/>
      <c r="IR4" s="227"/>
      <c r="IS4" s="227"/>
      <c r="IT4" s="227"/>
      <c r="IU4" s="227"/>
      <c r="IV4" s="227"/>
    </row>
    <row r="5" spans="1:256" x14ac:dyDescent="0.25">
      <c r="A5" s="39"/>
      <c r="B5" s="228"/>
      <c r="C5" s="34" t="s">
        <v>249</v>
      </c>
      <c r="D5" s="34" t="s">
        <v>250</v>
      </c>
      <c r="E5" s="34" t="s">
        <v>251</v>
      </c>
      <c r="F5" s="34" t="s">
        <v>258</v>
      </c>
      <c r="G5" s="34" t="s">
        <v>252</v>
      </c>
      <c r="H5" s="259" t="s">
        <v>253</v>
      </c>
      <c r="I5" s="34" t="s">
        <v>254</v>
      </c>
      <c r="J5" s="34" t="s">
        <v>255</v>
      </c>
      <c r="K5" s="34" t="s">
        <v>256</v>
      </c>
      <c r="L5" s="34" t="s">
        <v>677</v>
      </c>
      <c r="M5" s="415" t="s">
        <v>888</v>
      </c>
      <c r="N5" s="416" t="s">
        <v>889</v>
      </c>
      <c r="O5" s="227"/>
      <c r="P5" s="227"/>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229"/>
      <c r="GC5" s="229"/>
      <c r="GD5" s="229"/>
      <c r="GE5" s="229"/>
      <c r="GF5" s="229"/>
      <c r="GG5" s="229"/>
      <c r="GH5" s="229"/>
      <c r="GI5" s="229"/>
      <c r="GJ5" s="229"/>
      <c r="GK5" s="229"/>
      <c r="GL5" s="229"/>
      <c r="GM5" s="229"/>
      <c r="GN5" s="229"/>
      <c r="GO5" s="229"/>
      <c r="GP5" s="229"/>
      <c r="GQ5" s="229"/>
      <c r="GR5" s="229"/>
      <c r="GS5" s="229"/>
      <c r="GT5" s="229"/>
      <c r="GU5" s="229"/>
      <c r="GV5" s="229"/>
      <c r="GW5" s="229"/>
      <c r="GX5" s="229"/>
      <c r="GY5" s="229"/>
      <c r="GZ5" s="229"/>
      <c r="HA5" s="229"/>
      <c r="HB5" s="229"/>
      <c r="HC5" s="229"/>
      <c r="HD5" s="229"/>
      <c r="HE5" s="229"/>
      <c r="HF5" s="229"/>
      <c r="HG5" s="229"/>
      <c r="HH5" s="229"/>
      <c r="HI5" s="229"/>
      <c r="HJ5" s="229"/>
      <c r="HK5" s="229"/>
      <c r="HL5" s="229"/>
      <c r="HM5" s="229"/>
      <c r="HN5" s="229"/>
      <c r="HO5" s="229"/>
      <c r="HP5" s="229"/>
      <c r="HQ5" s="229"/>
      <c r="HR5" s="229"/>
      <c r="HS5" s="229"/>
      <c r="HT5" s="229"/>
      <c r="HU5" s="229"/>
      <c r="HV5" s="229"/>
      <c r="HW5" s="229"/>
      <c r="HX5" s="229"/>
      <c r="HY5" s="229"/>
      <c r="HZ5" s="229"/>
      <c r="IA5" s="229"/>
      <c r="IB5" s="229"/>
      <c r="IC5" s="229"/>
      <c r="ID5" s="229"/>
      <c r="IE5" s="229"/>
      <c r="IF5" s="229"/>
      <c r="IG5" s="229"/>
      <c r="IH5" s="229"/>
      <c r="II5" s="229"/>
      <c r="IJ5" s="229"/>
      <c r="IK5" s="229"/>
      <c r="IL5" s="229"/>
      <c r="IM5" s="229"/>
      <c r="IN5" s="229"/>
      <c r="IO5" s="229"/>
      <c r="IP5" s="229"/>
      <c r="IQ5" s="229"/>
      <c r="IR5" s="229"/>
      <c r="IS5" s="229"/>
      <c r="IT5" s="229"/>
      <c r="IU5" s="229"/>
      <c r="IV5" s="229"/>
    </row>
    <row r="6" spans="1:256" ht="31.5" x14ac:dyDescent="0.25">
      <c r="A6" s="39">
        <v>1</v>
      </c>
      <c r="B6" s="347" t="s">
        <v>1285</v>
      </c>
      <c r="C6" s="290">
        <v>731800.39</v>
      </c>
      <c r="D6" s="291">
        <f>C17</f>
        <v>1167836.77</v>
      </c>
      <c r="E6" s="290">
        <v>21017644.649999999</v>
      </c>
      <c r="F6" s="291">
        <f>E17</f>
        <v>21209516.179999996</v>
      </c>
      <c r="G6" s="292">
        <v>1050518.21</v>
      </c>
      <c r="H6" s="293">
        <f>G17</f>
        <v>1147990.0900000003</v>
      </c>
      <c r="I6" s="290">
        <v>5799.26</v>
      </c>
      <c r="J6" s="291">
        <f>SUM(I17)</f>
        <v>5685.95</v>
      </c>
      <c r="K6" s="290">
        <v>710367.82</v>
      </c>
      <c r="L6" s="291">
        <f>SUM(K17)</f>
        <v>831996.98999999976</v>
      </c>
      <c r="M6" s="291">
        <f t="shared" ref="M6:N8" si="0">C6+E6+G6+I6+K6</f>
        <v>23516130.330000002</v>
      </c>
      <c r="N6" s="294">
        <f t="shared" si="0"/>
        <v>24363025.979999993</v>
      </c>
      <c r="O6" s="227"/>
      <c r="P6" s="227"/>
    </row>
    <row r="7" spans="1:256" ht="31.5" x14ac:dyDescent="0.25">
      <c r="A7" s="39">
        <v>2</v>
      </c>
      <c r="B7" s="348" t="s">
        <v>1286</v>
      </c>
      <c r="C7" s="291">
        <f t="shared" ref="C7:L7" si="1">SUM(C8:C15)</f>
        <v>847483.71</v>
      </c>
      <c r="D7" s="291">
        <f t="shared" si="1"/>
        <v>122797.11</v>
      </c>
      <c r="E7" s="291">
        <f t="shared" si="1"/>
        <v>2306282.33</v>
      </c>
      <c r="F7" s="291">
        <f t="shared" si="1"/>
        <v>2159652.14</v>
      </c>
      <c r="G7" s="293">
        <f>SUM(G8:G15)</f>
        <v>2845381.66</v>
      </c>
      <c r="H7" s="293">
        <f>SUM(H8:H15)</f>
        <v>2777933.21</v>
      </c>
      <c r="I7" s="291">
        <f t="shared" ref="I7" si="2">SUM(I8:I15)</f>
        <v>0</v>
      </c>
      <c r="J7" s="291">
        <f t="shared" si="1"/>
        <v>55053.369999999995</v>
      </c>
      <c r="K7" s="291">
        <f t="shared" si="1"/>
        <v>449026.48</v>
      </c>
      <c r="L7" s="291">
        <f t="shared" si="1"/>
        <v>462257.57</v>
      </c>
      <c r="M7" s="291">
        <f t="shared" si="0"/>
        <v>6448174.1799999997</v>
      </c>
      <c r="N7" s="294">
        <f t="shared" si="0"/>
        <v>5577693.4000000004</v>
      </c>
      <c r="O7" s="227"/>
      <c r="P7" s="227"/>
    </row>
    <row r="8" spans="1:256" ht="22.5" customHeight="1" x14ac:dyDescent="0.25">
      <c r="A8" s="39">
        <v>3</v>
      </c>
      <c r="B8" s="349" t="s">
        <v>1287</v>
      </c>
      <c r="C8" s="295">
        <v>847483.71</v>
      </c>
      <c r="D8" s="295">
        <v>110435.98</v>
      </c>
      <c r="E8" s="295">
        <v>0</v>
      </c>
      <c r="F8" s="295">
        <v>0</v>
      </c>
      <c r="G8" s="296">
        <v>35000</v>
      </c>
      <c r="H8" s="296">
        <v>16378</v>
      </c>
      <c r="I8" s="295">
        <v>0</v>
      </c>
      <c r="J8" s="295">
        <v>-6127.12</v>
      </c>
      <c r="K8" s="295">
        <v>0</v>
      </c>
      <c r="L8" s="295">
        <v>0</v>
      </c>
      <c r="M8" s="291">
        <f t="shared" si="0"/>
        <v>882483.71</v>
      </c>
      <c r="N8" s="294">
        <f t="shared" si="0"/>
        <v>120686.86</v>
      </c>
    </row>
    <row r="9" spans="1:256" ht="21.75" customHeight="1" x14ac:dyDescent="0.25">
      <c r="A9" s="39">
        <v>4</v>
      </c>
      <c r="B9" s="349" t="s">
        <v>278</v>
      </c>
      <c r="C9" s="297" t="s">
        <v>277</v>
      </c>
      <c r="D9" s="297" t="s">
        <v>277</v>
      </c>
      <c r="E9" s="295">
        <v>2250593.63</v>
      </c>
      <c r="F9" s="298">
        <v>2073065.5</v>
      </c>
      <c r="G9" s="297" t="s">
        <v>277</v>
      </c>
      <c r="H9" s="297" t="s">
        <v>277</v>
      </c>
      <c r="I9" s="299" t="s">
        <v>277</v>
      </c>
      <c r="J9" s="299" t="s">
        <v>277</v>
      </c>
      <c r="K9" s="297" t="s">
        <v>277</v>
      </c>
      <c r="L9" s="297" t="s">
        <v>277</v>
      </c>
      <c r="M9" s="291">
        <f>E9</f>
        <v>2250593.63</v>
      </c>
      <c r="N9" s="294">
        <f>F9</f>
        <v>2073065.5</v>
      </c>
    </row>
    <row r="10" spans="1:256" x14ac:dyDescent="0.25">
      <c r="A10" s="39">
        <v>5</v>
      </c>
      <c r="B10" s="349" t="s">
        <v>11</v>
      </c>
      <c r="C10" s="297" t="s">
        <v>277</v>
      </c>
      <c r="D10" s="297" t="s">
        <v>277</v>
      </c>
      <c r="E10" s="295">
        <v>55688.7</v>
      </c>
      <c r="F10" s="295">
        <v>86586.64</v>
      </c>
      <c r="G10" s="297" t="s">
        <v>277</v>
      </c>
      <c r="H10" s="297" t="s">
        <v>277</v>
      </c>
      <c r="I10" s="299" t="s">
        <v>277</v>
      </c>
      <c r="J10" s="299" t="s">
        <v>277</v>
      </c>
      <c r="K10" s="297" t="s">
        <v>277</v>
      </c>
      <c r="L10" s="297" t="s">
        <v>277</v>
      </c>
      <c r="M10" s="291">
        <f>E10</f>
        <v>55688.7</v>
      </c>
      <c r="N10" s="294">
        <f>F10</f>
        <v>86586.64</v>
      </c>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29"/>
      <c r="BI10" s="229"/>
      <c r="BJ10" s="229"/>
      <c r="BK10" s="229"/>
      <c r="BL10" s="229"/>
      <c r="BM10" s="229"/>
      <c r="BN10" s="229"/>
      <c r="BO10" s="229"/>
      <c r="BP10" s="229"/>
      <c r="BQ10" s="229"/>
      <c r="BR10" s="229"/>
      <c r="BS10" s="229"/>
      <c r="BT10" s="229"/>
      <c r="BU10" s="229"/>
      <c r="BV10" s="229"/>
      <c r="BW10" s="229"/>
      <c r="BX10" s="229"/>
      <c r="BY10" s="229"/>
      <c r="BZ10" s="229"/>
      <c r="CA10" s="229"/>
      <c r="CB10" s="229"/>
      <c r="CC10" s="229"/>
      <c r="CD10" s="229"/>
      <c r="CE10" s="229"/>
      <c r="CF10" s="229"/>
      <c r="CG10" s="229"/>
      <c r="CH10" s="229"/>
      <c r="CI10" s="229"/>
      <c r="CJ10" s="229"/>
      <c r="CK10" s="229"/>
      <c r="CL10" s="229"/>
      <c r="CM10" s="229"/>
      <c r="CN10" s="229"/>
      <c r="CO10" s="229"/>
      <c r="CP10" s="229"/>
      <c r="CQ10" s="229"/>
      <c r="CR10" s="229"/>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c r="FF10" s="229"/>
      <c r="FG10" s="229"/>
      <c r="FH10" s="229"/>
      <c r="FI10" s="229"/>
      <c r="FJ10" s="229"/>
      <c r="FK10" s="229"/>
      <c r="FL10" s="229"/>
      <c r="FM10" s="229"/>
      <c r="FN10" s="229"/>
      <c r="FO10" s="229"/>
      <c r="FP10" s="229"/>
      <c r="FQ10" s="229"/>
      <c r="FR10" s="229"/>
      <c r="FS10" s="229"/>
      <c r="FT10" s="229"/>
      <c r="FU10" s="229"/>
      <c r="FV10" s="229"/>
      <c r="FW10" s="229"/>
      <c r="FX10" s="229"/>
      <c r="FY10" s="229"/>
      <c r="FZ10" s="229"/>
      <c r="GA10" s="229"/>
      <c r="GB10" s="229"/>
      <c r="GC10" s="229"/>
      <c r="GD10" s="229"/>
      <c r="GE10" s="229"/>
      <c r="GF10" s="229"/>
      <c r="GG10" s="229"/>
      <c r="GH10" s="229"/>
      <c r="GI10" s="229"/>
      <c r="GJ10" s="229"/>
      <c r="GK10" s="229"/>
      <c r="GL10" s="229"/>
      <c r="GM10" s="229"/>
      <c r="GN10" s="229"/>
      <c r="GO10" s="229"/>
      <c r="GP10" s="229"/>
      <c r="GQ10" s="229"/>
      <c r="GR10" s="229"/>
      <c r="GS10" s="229"/>
      <c r="GT10" s="229"/>
      <c r="GU10" s="229"/>
      <c r="GV10" s="229"/>
      <c r="GW10" s="229"/>
      <c r="GX10" s="229"/>
      <c r="GY10" s="229"/>
      <c r="GZ10" s="229"/>
      <c r="HA10" s="229"/>
      <c r="HB10" s="229"/>
      <c r="HC10" s="229"/>
      <c r="HD10" s="229"/>
      <c r="HE10" s="229"/>
      <c r="HF10" s="229"/>
      <c r="HG10" s="229"/>
      <c r="HH10" s="229"/>
      <c r="HI10" s="229"/>
      <c r="HJ10" s="229"/>
      <c r="HK10" s="229"/>
      <c r="HL10" s="229"/>
      <c r="HM10" s="229"/>
      <c r="HN10" s="229"/>
      <c r="HO10" s="229"/>
      <c r="HP10" s="229"/>
      <c r="HQ10" s="229"/>
      <c r="HR10" s="229"/>
      <c r="HS10" s="229"/>
      <c r="HT10" s="229"/>
      <c r="HU10" s="229"/>
      <c r="HV10" s="229"/>
      <c r="HW10" s="229"/>
      <c r="HX10" s="229"/>
      <c r="HY10" s="229"/>
      <c r="HZ10" s="229"/>
      <c r="IA10" s="229"/>
      <c r="IB10" s="229"/>
      <c r="IC10" s="229"/>
      <c r="ID10" s="229"/>
      <c r="IE10" s="229"/>
      <c r="IF10" s="229"/>
      <c r="IG10" s="229"/>
      <c r="IH10" s="229"/>
      <c r="II10" s="229"/>
      <c r="IJ10" s="229"/>
      <c r="IK10" s="229"/>
      <c r="IL10" s="229"/>
      <c r="IM10" s="229"/>
      <c r="IN10" s="229"/>
      <c r="IO10" s="229"/>
      <c r="IP10" s="229"/>
      <c r="IQ10" s="229"/>
      <c r="IR10" s="229"/>
      <c r="IS10" s="229"/>
      <c r="IT10" s="229"/>
      <c r="IU10" s="229"/>
      <c r="IV10" s="229"/>
    </row>
    <row r="11" spans="1:256" x14ac:dyDescent="0.25">
      <c r="A11" s="39">
        <v>6</v>
      </c>
      <c r="B11" s="349" t="s">
        <v>279</v>
      </c>
      <c r="C11" s="297" t="s">
        <v>277</v>
      </c>
      <c r="D11" s="297" t="s">
        <v>277</v>
      </c>
      <c r="E11" s="295">
        <v>0</v>
      </c>
      <c r="F11" s="295">
        <v>0</v>
      </c>
      <c r="G11" s="296">
        <v>39857.94</v>
      </c>
      <c r="H11" s="296">
        <v>9260</v>
      </c>
      <c r="I11" s="300">
        <v>0</v>
      </c>
      <c r="J11" s="300">
        <v>61180.49</v>
      </c>
      <c r="K11" s="290">
        <v>0</v>
      </c>
      <c r="L11" s="290">
        <v>0</v>
      </c>
      <c r="M11" s="291">
        <f>E11+G11+I11+K11</f>
        <v>39857.94</v>
      </c>
      <c r="N11" s="294">
        <f>F11+H11+J11+L11</f>
        <v>70440.489999999991</v>
      </c>
    </row>
    <row r="12" spans="1:256" ht="17.25" customHeight="1" x14ac:dyDescent="0.25">
      <c r="A12" s="39">
        <v>7</v>
      </c>
      <c r="B12" s="349" t="s">
        <v>280</v>
      </c>
      <c r="C12" s="295">
        <v>0</v>
      </c>
      <c r="D12" s="295">
        <v>0</v>
      </c>
      <c r="E12" s="295">
        <v>0</v>
      </c>
      <c r="F12" s="295">
        <v>0</v>
      </c>
      <c r="G12" s="296">
        <v>11067.21</v>
      </c>
      <c r="H12" s="296">
        <v>23202.05</v>
      </c>
      <c r="I12" s="300">
        <v>0</v>
      </c>
      <c r="J12" s="300">
        <v>0</v>
      </c>
      <c r="K12" s="295">
        <v>449020.79</v>
      </c>
      <c r="L12" s="295">
        <v>462253.59</v>
      </c>
      <c r="M12" s="291">
        <f>C12+E12+G12+I12+K12</f>
        <v>460088</v>
      </c>
      <c r="N12" s="294">
        <f>D12+F12+H12+J12+L12</f>
        <v>485455.64</v>
      </c>
    </row>
    <row r="13" spans="1:256" x14ac:dyDescent="0.25">
      <c r="A13" s="39">
        <v>8</v>
      </c>
      <c r="B13" s="350" t="s">
        <v>1288</v>
      </c>
      <c r="C13" s="297" t="s">
        <v>277</v>
      </c>
      <c r="D13" s="297" t="s">
        <v>277</v>
      </c>
      <c r="E13" s="297" t="s">
        <v>277</v>
      </c>
      <c r="F13" s="297" t="s">
        <v>277</v>
      </c>
      <c r="G13" s="296">
        <v>2479187</v>
      </c>
      <c r="H13" s="296">
        <v>2595624</v>
      </c>
      <c r="I13" s="301" t="s">
        <v>277</v>
      </c>
      <c r="J13" s="301" t="s">
        <v>277</v>
      </c>
      <c r="K13" s="301" t="s">
        <v>277</v>
      </c>
      <c r="L13" s="301" t="s">
        <v>277</v>
      </c>
      <c r="M13" s="291">
        <f>G13</f>
        <v>2479187</v>
      </c>
      <c r="N13" s="294">
        <f>H13</f>
        <v>2595624</v>
      </c>
    </row>
    <row r="14" spans="1:256" ht="19.5" customHeight="1" x14ac:dyDescent="0.25">
      <c r="A14" s="39">
        <v>9</v>
      </c>
      <c r="B14" s="349" t="s">
        <v>24</v>
      </c>
      <c r="C14" s="297" t="s">
        <v>277</v>
      </c>
      <c r="D14" s="297" t="s">
        <v>277</v>
      </c>
      <c r="E14" s="297" t="s">
        <v>277</v>
      </c>
      <c r="F14" s="297" t="s">
        <v>277</v>
      </c>
      <c r="G14" s="296">
        <v>203869.97</v>
      </c>
      <c r="H14" s="296">
        <v>133469.16</v>
      </c>
      <c r="I14" s="302" t="s">
        <v>277</v>
      </c>
      <c r="J14" s="302" t="s">
        <v>277</v>
      </c>
      <c r="K14" s="301" t="s">
        <v>277</v>
      </c>
      <c r="L14" s="301" t="s">
        <v>277</v>
      </c>
      <c r="M14" s="291">
        <f>G14</f>
        <v>203869.97</v>
      </c>
      <c r="N14" s="294">
        <f>H14</f>
        <v>133469.16</v>
      </c>
    </row>
    <row r="15" spans="1:256" x14ac:dyDescent="0.25">
      <c r="A15" s="39">
        <v>10</v>
      </c>
      <c r="B15" s="349" t="s">
        <v>1289</v>
      </c>
      <c r="C15" s="295">
        <v>0</v>
      </c>
      <c r="D15" s="295">
        <v>12361.13</v>
      </c>
      <c r="E15" s="295">
        <v>0</v>
      </c>
      <c r="F15" s="295">
        <v>0</v>
      </c>
      <c r="G15" s="296">
        <v>76399.539999999994</v>
      </c>
      <c r="H15" s="296">
        <v>0</v>
      </c>
      <c r="I15" s="300">
        <v>0</v>
      </c>
      <c r="J15" s="300">
        <v>0</v>
      </c>
      <c r="K15" s="295">
        <v>5.69</v>
      </c>
      <c r="L15" s="295">
        <v>3.98</v>
      </c>
      <c r="M15" s="291">
        <f>C15+E15+G15+I15+K15</f>
        <v>76405.23</v>
      </c>
      <c r="N15" s="294">
        <f>D15+F15+H15+J15+L15</f>
        <v>12365.109999999999</v>
      </c>
    </row>
    <row r="16" spans="1:256" x14ac:dyDescent="0.25">
      <c r="A16" s="39">
        <v>11</v>
      </c>
      <c r="B16" s="347" t="s">
        <v>170</v>
      </c>
      <c r="C16" s="290">
        <v>411447.33</v>
      </c>
      <c r="D16" s="290">
        <v>198913.9</v>
      </c>
      <c r="E16" s="290">
        <v>2114410.7999999998</v>
      </c>
      <c r="F16" s="290">
        <v>914782.68</v>
      </c>
      <c r="G16" s="296">
        <v>2747909.78</v>
      </c>
      <c r="H16" s="296">
        <v>2798180.6</v>
      </c>
      <c r="I16" s="290">
        <v>113.31</v>
      </c>
      <c r="J16" s="290">
        <v>34990.480000000003</v>
      </c>
      <c r="K16" s="290">
        <v>327397.31</v>
      </c>
      <c r="L16" s="290">
        <v>454045.9</v>
      </c>
      <c r="M16" s="291">
        <f t="shared" ref="M16:N18" si="3">C16+E16+G16+I16+K16</f>
        <v>5601278.5299999993</v>
      </c>
      <c r="N16" s="294">
        <f t="shared" si="3"/>
        <v>4400913.5600000005</v>
      </c>
    </row>
    <row r="17" spans="1:14" ht="31.5" x14ac:dyDescent="0.25">
      <c r="A17" s="39">
        <v>12</v>
      </c>
      <c r="B17" s="347" t="s">
        <v>1290</v>
      </c>
      <c r="C17" s="291">
        <f t="shared" ref="C17:L17" si="4">C6+C7-C16</f>
        <v>1167836.77</v>
      </c>
      <c r="D17" s="291">
        <f t="shared" si="4"/>
        <v>1091719.9800000002</v>
      </c>
      <c r="E17" s="291">
        <f t="shared" si="4"/>
        <v>21209516.179999996</v>
      </c>
      <c r="F17" s="291">
        <f t="shared" si="4"/>
        <v>22454385.639999997</v>
      </c>
      <c r="G17" s="293">
        <f t="shared" si="4"/>
        <v>1147990.0900000003</v>
      </c>
      <c r="H17" s="293">
        <f t="shared" si="4"/>
        <v>1127742.7000000002</v>
      </c>
      <c r="I17" s="291">
        <f t="shared" si="4"/>
        <v>5685.95</v>
      </c>
      <c r="J17" s="291">
        <f t="shared" si="4"/>
        <v>25748.839999999989</v>
      </c>
      <c r="K17" s="291">
        <f t="shared" si="4"/>
        <v>831996.98999999976</v>
      </c>
      <c r="L17" s="291">
        <f t="shared" si="4"/>
        <v>840208.6599999998</v>
      </c>
      <c r="M17" s="291">
        <f t="shared" si="3"/>
        <v>24363025.979999993</v>
      </c>
      <c r="N17" s="294">
        <f t="shared" si="3"/>
        <v>25539805.819999997</v>
      </c>
    </row>
    <row r="18" spans="1:14" ht="48.75" customHeight="1" thickBot="1" x14ac:dyDescent="0.3">
      <c r="A18" s="230">
        <v>13</v>
      </c>
      <c r="B18" s="351" t="s">
        <v>1291</v>
      </c>
      <c r="C18" s="303">
        <v>0</v>
      </c>
      <c r="D18" s="303">
        <v>0</v>
      </c>
      <c r="E18" s="303">
        <v>3889294.61</v>
      </c>
      <c r="F18" s="303">
        <f>'[3]T16 - Štruktúra hotovosti'!C13</f>
        <v>3065048.33</v>
      </c>
      <c r="G18" s="304">
        <v>66758.31</v>
      </c>
      <c r="H18" s="304">
        <f>'[3]T16 - Štruktúra hotovosti'!C14</f>
        <v>52479.51</v>
      </c>
      <c r="I18" s="303">
        <v>0</v>
      </c>
      <c r="J18" s="303">
        <v>0</v>
      </c>
      <c r="K18" s="303">
        <v>0</v>
      </c>
      <c r="L18" s="303">
        <v>0</v>
      </c>
      <c r="M18" s="305">
        <f t="shared" si="3"/>
        <v>3956052.92</v>
      </c>
      <c r="N18" s="306">
        <f t="shared" si="3"/>
        <v>3117527.84</v>
      </c>
    </row>
    <row r="19" spans="1:14" x14ac:dyDescent="0.25">
      <c r="F19" s="488">
        <f>'[3]T5 - Analýza nákladov'!E92+'[3]T5 - Analýza nákladov'!F92</f>
        <v>2048445.59</v>
      </c>
      <c r="H19" s="488">
        <f>'T1-Dotácie podľa DZ'!C16+'T1-Dotácie podľa DZ'!C17</f>
        <v>2639290</v>
      </c>
      <c r="I19" s="232"/>
      <c r="J19" s="232"/>
    </row>
    <row r="20" spans="1:14" x14ac:dyDescent="0.25">
      <c r="A20" s="232" t="s">
        <v>80</v>
      </c>
      <c r="B20" s="232"/>
      <c r="C20" s="232"/>
      <c r="E20" s="232"/>
      <c r="F20" s="232"/>
      <c r="G20" s="232"/>
      <c r="H20" s="232"/>
      <c r="I20" s="232"/>
      <c r="J20" s="232"/>
      <c r="K20" s="232"/>
      <c r="L20" s="232"/>
      <c r="M20" s="232"/>
      <c r="N20" s="232"/>
    </row>
    <row r="21" spans="1:14" x14ac:dyDescent="0.25">
      <c r="A21" s="232" t="s">
        <v>81</v>
      </c>
      <c r="B21" s="232"/>
      <c r="C21" s="232"/>
      <c r="D21" s="232"/>
      <c r="E21" s="232"/>
      <c r="F21" s="781">
        <f>F10-E34</f>
        <v>86586.64</v>
      </c>
      <c r="G21" s="782">
        <f>F9-E31</f>
        <v>2073065.5</v>
      </c>
      <c r="H21" s="232"/>
      <c r="I21" s="232"/>
      <c r="J21" s="232"/>
      <c r="K21" s="232"/>
      <c r="L21" s="232"/>
      <c r="M21" s="232"/>
      <c r="N21" s="232"/>
    </row>
    <row r="22" spans="1:14" ht="33" customHeight="1" x14ac:dyDescent="0.25">
      <c r="A22" s="998" t="s">
        <v>82</v>
      </c>
      <c r="B22" s="998"/>
      <c r="C22" s="998"/>
      <c r="D22" s="232"/>
      <c r="E22" s="232"/>
      <c r="F22" s="232"/>
      <c r="G22" s="232"/>
      <c r="H22" s="232"/>
      <c r="I22" s="232"/>
      <c r="J22" s="232"/>
      <c r="K22" s="232"/>
      <c r="L22" s="232"/>
      <c r="M22" s="232"/>
      <c r="N22" s="232"/>
    </row>
    <row r="23" spans="1:14" x14ac:dyDescent="0.25">
      <c r="L23" s="232"/>
    </row>
    <row r="24" spans="1:14" x14ac:dyDescent="0.25">
      <c r="B24" s="231" t="s">
        <v>1256</v>
      </c>
      <c r="C24" s="636">
        <f>F7</f>
        <v>2159652.14</v>
      </c>
      <c r="D24" s="636">
        <f>'T11-Zdroje KV'!D7</f>
        <v>2159652.14</v>
      </c>
      <c r="E24" s="636">
        <f>C24-D24</f>
        <v>0</v>
      </c>
      <c r="F24" s="636"/>
    </row>
    <row r="25" spans="1:14" x14ac:dyDescent="0.25">
      <c r="B25" s="231" t="s">
        <v>1257</v>
      </c>
      <c r="C25" s="636">
        <f>H13</f>
        <v>2595624</v>
      </c>
      <c r="D25" s="636">
        <f>'T8-Soc_štipendiá'!E10+'T20_motivačné štipendiá_nová'!E7+'T20_motivačné štipendiá_nová'!F7</f>
        <v>2639290</v>
      </c>
      <c r="E25" s="637">
        <f t="shared" ref="E25:E35" si="5">C25-D25</f>
        <v>-43666</v>
      </c>
      <c r="F25" s="779" t="s">
        <v>1333</v>
      </c>
      <c r="G25" s="779"/>
      <c r="H25" s="779"/>
      <c r="I25" s="779"/>
    </row>
    <row r="26" spans="1:14" x14ac:dyDescent="0.25">
      <c r="B26" s="231" t="s">
        <v>1258</v>
      </c>
      <c r="C26" s="636">
        <f>F18</f>
        <v>3065048.33</v>
      </c>
      <c r="D26" s="636">
        <f>'T16 - Štruktúra hotovosti'!C13</f>
        <v>3065048.33</v>
      </c>
      <c r="E26" s="636">
        <f t="shared" si="5"/>
        <v>0</v>
      </c>
      <c r="F26" s="636"/>
    </row>
    <row r="27" spans="1:14" x14ac:dyDescent="0.25">
      <c r="B27" s="231" t="s">
        <v>1259</v>
      </c>
      <c r="C27" s="636">
        <f>H18</f>
        <v>52479.51</v>
      </c>
      <c r="D27" s="636">
        <f>'T16 - Štruktúra hotovosti'!C14</f>
        <v>52479.51</v>
      </c>
      <c r="E27" s="636">
        <f t="shared" si="5"/>
        <v>0</v>
      </c>
      <c r="F27" s="636"/>
    </row>
    <row r="28" spans="1:14" x14ac:dyDescent="0.25">
      <c r="B28" s="231" t="s">
        <v>870</v>
      </c>
      <c r="C28" s="636">
        <f>H17</f>
        <v>1127742.7000000002</v>
      </c>
      <c r="D28" s="636">
        <f>'T8-Soc_štipendiá'!E11+'T20_motivačné štipendiá_nová'!E9+'T20_motivačné štipendiá_nová'!F9</f>
        <v>434548.86</v>
      </c>
      <c r="E28" s="636">
        <f t="shared" si="5"/>
        <v>693193.8400000002</v>
      </c>
      <c r="F28" s="636"/>
    </row>
    <row r="29" spans="1:14" x14ac:dyDescent="0.25">
      <c r="B29" s="231" t="s">
        <v>1260</v>
      </c>
      <c r="C29" s="636">
        <f>H14</f>
        <v>133469.16</v>
      </c>
      <c r="D29" s="636">
        <f>'T4-Výnosy zo školného'!D18</f>
        <v>133469.16</v>
      </c>
      <c r="E29" s="636">
        <f t="shared" si="5"/>
        <v>0</v>
      </c>
      <c r="F29" s="636"/>
      <c r="I29" s="780"/>
      <c r="J29" s="740"/>
      <c r="K29" s="780"/>
      <c r="L29" s="780"/>
      <c r="M29" s="780"/>
      <c r="N29" s="780"/>
    </row>
    <row r="30" spans="1:14" x14ac:dyDescent="0.25">
      <c r="B30" s="231" t="s">
        <v>1261</v>
      </c>
      <c r="C30" s="712">
        <f>N6</f>
        <v>24363025.979999993</v>
      </c>
      <c r="D30" s="712">
        <v>24363025.98</v>
      </c>
      <c r="E30" s="636">
        <f t="shared" si="5"/>
        <v>0</v>
      </c>
      <c r="F30" s="636"/>
    </row>
    <row r="31" spans="1:14" x14ac:dyDescent="0.25">
      <c r="B31" s="231" t="s">
        <v>1262</v>
      </c>
      <c r="C31" s="712">
        <f>N17</f>
        <v>25539805.819999997</v>
      </c>
      <c r="D31" s="712">
        <v>25539805.82</v>
      </c>
      <c r="E31" s="636">
        <f t="shared" si="5"/>
        <v>0</v>
      </c>
      <c r="F31" s="636"/>
    </row>
    <row r="32" spans="1:14" x14ac:dyDescent="0.25">
      <c r="B32" s="231" t="s">
        <v>1263</v>
      </c>
      <c r="C32" s="636">
        <f>N6</f>
        <v>24363025.979999993</v>
      </c>
      <c r="D32" s="636">
        <f>M17</f>
        <v>24363025.979999993</v>
      </c>
      <c r="E32" s="636">
        <f t="shared" si="5"/>
        <v>0</v>
      </c>
      <c r="F32" s="636"/>
    </row>
    <row r="33" spans="2:6" x14ac:dyDescent="0.25">
      <c r="B33" s="638" t="s">
        <v>730</v>
      </c>
      <c r="C33" s="636">
        <f>F9</f>
        <v>2073065.5</v>
      </c>
      <c r="D33" s="636">
        <f>'T5 - Analýza nákladov'!E92+'T5 - Analýza nákladov'!F92</f>
        <v>2073065.5</v>
      </c>
      <c r="E33" s="636">
        <f t="shared" si="5"/>
        <v>0</v>
      </c>
      <c r="F33" s="636"/>
    </row>
    <row r="34" spans="2:6" x14ac:dyDescent="0.25">
      <c r="B34" s="231" t="s">
        <v>1264</v>
      </c>
      <c r="C34" s="636">
        <f>F10</f>
        <v>86586.64</v>
      </c>
      <c r="D34" s="636">
        <f>'T5 - Analýza nákladov'!E97+'T5 - Analýza nákladov'!F97</f>
        <v>86586.64</v>
      </c>
      <c r="E34" s="789">
        <f t="shared" si="5"/>
        <v>0</v>
      </c>
      <c r="F34" s="636"/>
    </row>
    <row r="35" spans="2:6" x14ac:dyDescent="0.25">
      <c r="B35" s="231" t="s">
        <v>872</v>
      </c>
      <c r="C35" s="636">
        <f>H16</f>
        <v>2798180.6</v>
      </c>
      <c r="D35" s="636">
        <f>'T8-Soc_štipendiá'!E6+'T19-Štip_ z vlastných '!E6+'T20_motivačné štipendiá_nová'!E8+'T20_motivačné štipendiá_nová'!F8</f>
        <v>2798180.6</v>
      </c>
      <c r="E35" s="636">
        <f t="shared" si="5"/>
        <v>0</v>
      </c>
      <c r="F35" s="636"/>
    </row>
    <row r="36" spans="2:6" x14ac:dyDescent="0.25">
      <c r="D36" s="636"/>
    </row>
  </sheetData>
  <mergeCells count="11">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2">
    <tabColor indexed="33"/>
    <pageSetUpPr fitToPage="1"/>
  </sheetPr>
  <dimension ref="A1:F26"/>
  <sheetViews>
    <sheetView workbookViewId="0">
      <selection activeCell="C7" sqref="C7"/>
    </sheetView>
  </sheetViews>
  <sheetFormatPr defaultColWidth="62.140625" defaultRowHeight="12.75" x14ac:dyDescent="0.2"/>
  <cols>
    <col min="1" max="1" width="17.42578125" customWidth="1"/>
    <col min="2" max="2" width="40.140625" style="124" customWidth="1"/>
    <col min="3" max="3" width="64.42578125" customWidth="1"/>
    <col min="4" max="4" width="15.7109375" customWidth="1"/>
    <col min="5" max="5" width="21" customWidth="1"/>
    <col min="6" max="7" width="19.85546875" customWidth="1"/>
    <col min="8" max="8" width="17.85546875" customWidth="1"/>
    <col min="9" max="9" width="17.140625" customWidth="1"/>
    <col min="10" max="10" width="15.7109375" customWidth="1"/>
    <col min="11" max="11" width="16.85546875" customWidth="1"/>
  </cols>
  <sheetData>
    <row r="1" spans="1:6" s="132" customFormat="1" ht="48" customHeight="1" thickBot="1" x14ac:dyDescent="0.25">
      <c r="A1" s="834" t="s">
        <v>1086</v>
      </c>
      <c r="B1" s="835"/>
      <c r="C1" s="836"/>
      <c r="D1" s="414"/>
    </row>
    <row r="2" spans="1:6" ht="47.25" x14ac:dyDescent="0.2">
      <c r="A2" s="832" t="s">
        <v>669</v>
      </c>
      <c r="B2" s="833"/>
      <c r="C2" s="482" t="s">
        <v>1177</v>
      </c>
      <c r="F2" s="485"/>
    </row>
    <row r="3" spans="1:6" ht="31.5" x14ac:dyDescent="0.2">
      <c r="A3" s="341" t="s">
        <v>273</v>
      </c>
      <c r="B3" s="273" t="s">
        <v>723</v>
      </c>
      <c r="C3" s="612" t="s">
        <v>1249</v>
      </c>
      <c r="F3" s="485"/>
    </row>
    <row r="4" spans="1:6" ht="31.5" x14ac:dyDescent="0.2">
      <c r="A4" s="339" t="s">
        <v>174</v>
      </c>
      <c r="B4" s="273" t="s">
        <v>1000</v>
      </c>
      <c r="C4" s="413" t="s">
        <v>364</v>
      </c>
    </row>
    <row r="5" spans="1:6" ht="15.75" x14ac:dyDescent="0.2">
      <c r="A5" s="341" t="s">
        <v>175</v>
      </c>
      <c r="B5" s="273" t="s">
        <v>724</v>
      </c>
      <c r="C5" s="612" t="s">
        <v>1251</v>
      </c>
      <c r="D5" s="260"/>
      <c r="F5" s="485"/>
    </row>
    <row r="6" spans="1:6" ht="15.75" x14ac:dyDescent="0.2">
      <c r="A6" s="341" t="s">
        <v>176</v>
      </c>
      <c r="B6" s="273" t="s">
        <v>725</v>
      </c>
      <c r="C6" s="413" t="s">
        <v>364</v>
      </c>
      <c r="D6" s="323"/>
    </row>
    <row r="7" spans="1:6" ht="15.75" x14ac:dyDescent="0.2">
      <c r="A7" s="514" t="s">
        <v>177</v>
      </c>
      <c r="B7" s="515" t="s">
        <v>726</v>
      </c>
      <c r="C7" s="612" t="s">
        <v>1251</v>
      </c>
      <c r="D7" s="260"/>
    </row>
    <row r="8" spans="1:6" ht="15.75" x14ac:dyDescent="0.2">
      <c r="A8" s="339" t="s">
        <v>178</v>
      </c>
      <c r="B8" s="273" t="s">
        <v>727</v>
      </c>
      <c r="C8" s="413" t="s">
        <v>364</v>
      </c>
    </row>
    <row r="9" spans="1:6" ht="15.75" x14ac:dyDescent="0.2">
      <c r="A9" s="339" t="s">
        <v>802</v>
      </c>
      <c r="B9" s="275" t="s">
        <v>803</v>
      </c>
      <c r="C9" s="413" t="s">
        <v>364</v>
      </c>
      <c r="E9" s="374"/>
    </row>
    <row r="10" spans="1:6" ht="15.75" x14ac:dyDescent="0.2">
      <c r="A10" s="261" t="s">
        <v>179</v>
      </c>
      <c r="B10" s="274" t="s">
        <v>670</v>
      </c>
      <c r="C10" s="413" t="s">
        <v>364</v>
      </c>
      <c r="E10" s="374"/>
    </row>
    <row r="11" spans="1:6" ht="15.75" x14ac:dyDescent="0.2">
      <c r="A11" s="339" t="s">
        <v>162</v>
      </c>
      <c r="B11" s="273" t="s">
        <v>328</v>
      </c>
      <c r="C11" s="413" t="s">
        <v>364</v>
      </c>
    </row>
    <row r="12" spans="1:6" ht="15.75" x14ac:dyDescent="0.2">
      <c r="A12" s="341" t="s">
        <v>0</v>
      </c>
      <c r="B12" s="273" t="s">
        <v>329</v>
      </c>
      <c r="C12" s="612" t="s">
        <v>1250</v>
      </c>
    </row>
    <row r="13" spans="1:6" ht="15.75" x14ac:dyDescent="0.2">
      <c r="A13" s="261" t="s">
        <v>1</v>
      </c>
      <c r="B13" s="273" t="s">
        <v>330</v>
      </c>
      <c r="C13" s="413" t="s">
        <v>364</v>
      </c>
      <c r="F13" s="485"/>
    </row>
    <row r="14" spans="1:6" ht="31.5" x14ac:dyDescent="0.2">
      <c r="A14" s="341" t="s">
        <v>2</v>
      </c>
      <c r="B14" s="273" t="s">
        <v>331</v>
      </c>
      <c r="C14" s="612" t="s">
        <v>1249</v>
      </c>
      <c r="F14" s="485"/>
    </row>
    <row r="15" spans="1:6" ht="31.5" x14ac:dyDescent="0.2">
      <c r="A15" s="341" t="s">
        <v>3</v>
      </c>
      <c r="B15" s="273" t="s">
        <v>653</v>
      </c>
      <c r="C15" s="413" t="s">
        <v>364</v>
      </c>
    </row>
    <row r="16" spans="1:6" ht="34.5" customHeight="1" x14ac:dyDescent="0.2">
      <c r="A16" s="341" t="s">
        <v>4</v>
      </c>
      <c r="B16" s="273" t="s">
        <v>73</v>
      </c>
      <c r="C16" s="413" t="s">
        <v>364</v>
      </c>
    </row>
    <row r="17" spans="1:4" ht="15.75" x14ac:dyDescent="0.2">
      <c r="A17" s="341" t="s">
        <v>5</v>
      </c>
      <c r="B17" s="273" t="s">
        <v>74</v>
      </c>
      <c r="C17" s="413" t="s">
        <v>364</v>
      </c>
    </row>
    <row r="18" spans="1:4" ht="15.75" x14ac:dyDescent="0.2">
      <c r="A18" s="341" t="s">
        <v>61</v>
      </c>
      <c r="B18" s="273" t="s">
        <v>75</v>
      </c>
      <c r="C18" s="413" t="s">
        <v>364</v>
      </c>
    </row>
    <row r="19" spans="1:4" ht="31.5" x14ac:dyDescent="0.2">
      <c r="A19" s="341" t="s">
        <v>6</v>
      </c>
      <c r="B19" s="273" t="s">
        <v>76</v>
      </c>
      <c r="C19" s="413" t="s">
        <v>364</v>
      </c>
    </row>
    <row r="20" spans="1:4" ht="15.75" x14ac:dyDescent="0.2">
      <c r="A20" s="341" t="s">
        <v>7</v>
      </c>
      <c r="B20" s="273" t="s">
        <v>654</v>
      </c>
      <c r="C20" s="413" t="s">
        <v>364</v>
      </c>
    </row>
    <row r="21" spans="1:4" ht="15.75" x14ac:dyDescent="0.2">
      <c r="A21" s="341" t="s">
        <v>8</v>
      </c>
      <c r="B21" s="273" t="s">
        <v>655</v>
      </c>
      <c r="C21" s="413" t="s">
        <v>364</v>
      </c>
    </row>
    <row r="22" spans="1:4" ht="31.5" x14ac:dyDescent="0.2">
      <c r="A22" s="341" t="s">
        <v>9</v>
      </c>
      <c r="B22" s="273" t="s">
        <v>656</v>
      </c>
      <c r="C22" s="413" t="s">
        <v>364</v>
      </c>
      <c r="D22" s="205"/>
    </row>
    <row r="23" spans="1:4" ht="36.75" customHeight="1" x14ac:dyDescent="0.2">
      <c r="A23" s="341" t="s">
        <v>500</v>
      </c>
      <c r="B23" s="273" t="s">
        <v>1180</v>
      </c>
      <c r="C23" s="413" t="s">
        <v>364</v>
      </c>
      <c r="D23" s="205"/>
    </row>
    <row r="24" spans="1:4" ht="39" customHeight="1" x14ac:dyDescent="0.2">
      <c r="A24" s="341" t="s">
        <v>501</v>
      </c>
      <c r="B24" s="273" t="s">
        <v>1181</v>
      </c>
      <c r="C24" s="413" t="s">
        <v>364</v>
      </c>
      <c r="D24" s="205"/>
    </row>
    <row r="25" spans="1:4" x14ac:dyDescent="0.2">
      <c r="D25" s="205"/>
    </row>
    <row r="26" spans="1:4" x14ac:dyDescent="0.2">
      <c r="D26" s="205"/>
    </row>
  </sheetData>
  <mergeCells count="2">
    <mergeCell ref="A2:B2"/>
    <mergeCell ref="A1:C1"/>
  </mergeCells>
  <phoneticPr fontId="6" type="noConversion"/>
  <pageMargins left="0.49" right="0.41" top="1" bottom="1" header="0.51" footer="0.4921259845"/>
  <pageSetup paperSize="9" scale="5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árok20">
    <tabColor indexed="42"/>
    <pageSetUpPr fitToPage="1"/>
  </sheetPr>
  <dimension ref="A1:H30"/>
  <sheetViews>
    <sheetView zoomScaleNormal="100" workbookViewId="0">
      <pane xSplit="2" ySplit="4" topLeftCell="C20" activePane="bottomRight" state="frozen"/>
      <selection pane="topRight" activeCell="C1" sqref="C1"/>
      <selection pane="bottomLeft" activeCell="A5" sqref="A5"/>
      <selection pane="bottomRight" activeCell="E34" sqref="E34"/>
    </sheetView>
  </sheetViews>
  <sheetFormatPr defaultColWidth="9.140625" defaultRowHeight="15.75" x14ac:dyDescent="0.2"/>
  <cols>
    <col min="1" max="1" width="10.5703125" style="11" customWidth="1"/>
    <col min="2" max="2" width="43.140625" style="67" customWidth="1"/>
    <col min="3" max="3" width="28.42578125" style="10" customWidth="1"/>
    <col min="4" max="4" width="46.5703125" style="10" customWidth="1"/>
    <col min="5" max="16384" width="9.140625" style="10"/>
  </cols>
  <sheetData>
    <row r="1" spans="1:8" ht="50.1" customHeight="1" thickBot="1" x14ac:dyDescent="0.25">
      <c r="A1" s="849" t="s">
        <v>1163</v>
      </c>
      <c r="B1" s="850"/>
      <c r="C1" s="850"/>
      <c r="D1" s="851"/>
    </row>
    <row r="2" spans="1:8" ht="35.1" customHeight="1" x14ac:dyDescent="0.2">
      <c r="A2" s="846" t="s">
        <v>362</v>
      </c>
      <c r="B2" s="847"/>
      <c r="C2" s="847"/>
      <c r="D2" s="848"/>
    </row>
    <row r="3" spans="1:8" ht="31.5" x14ac:dyDescent="0.2">
      <c r="A3" s="105" t="s">
        <v>173</v>
      </c>
      <c r="B3" s="93" t="s">
        <v>259</v>
      </c>
      <c r="C3" s="93" t="s">
        <v>1164</v>
      </c>
      <c r="D3" s="32" t="s">
        <v>1029</v>
      </c>
    </row>
    <row r="4" spans="1:8" s="12" customFormat="1" ht="18" customHeight="1" x14ac:dyDescent="0.2">
      <c r="A4" s="101"/>
      <c r="B4" s="104" t="s">
        <v>249</v>
      </c>
      <c r="C4" s="84" t="s">
        <v>250</v>
      </c>
      <c r="D4" s="85" t="s">
        <v>251</v>
      </c>
      <c r="F4" s="10"/>
      <c r="G4" s="10"/>
      <c r="H4" s="10"/>
    </row>
    <row r="5" spans="1:8" s="12" customFormat="1" ht="31.5" x14ac:dyDescent="0.2">
      <c r="A5" s="101">
        <v>1</v>
      </c>
      <c r="B5" s="65" t="s">
        <v>1024</v>
      </c>
      <c r="C5" s="59">
        <f>C6+C7+C8+C9+C10+C11+C12+C13+C14+C15+C16+C17+C18+C19+C20+C21</f>
        <v>47836868.249999993</v>
      </c>
      <c r="D5" s="64"/>
      <c r="F5" s="10"/>
      <c r="G5" s="10"/>
      <c r="H5" s="10"/>
    </row>
    <row r="6" spans="1:8" ht="126" x14ac:dyDescent="0.2">
      <c r="A6" s="101">
        <v>2</v>
      </c>
      <c r="B6" s="542" t="s">
        <v>1015</v>
      </c>
      <c r="C6" s="139">
        <v>17008998.899999999</v>
      </c>
      <c r="D6" s="118" t="s">
        <v>1292</v>
      </c>
    </row>
    <row r="7" spans="1:8" ht="75" x14ac:dyDescent="0.2">
      <c r="A7" s="101">
        <v>3</v>
      </c>
      <c r="B7" s="123" t="s">
        <v>1023</v>
      </c>
      <c r="C7" s="59">
        <v>8085890.5</v>
      </c>
      <c r="D7" s="135" t="s">
        <v>1293</v>
      </c>
    </row>
    <row r="8" spans="1:8" ht="31.5" x14ac:dyDescent="0.2">
      <c r="A8" s="101">
        <v>4</v>
      </c>
      <c r="B8" s="544" t="s">
        <v>1007</v>
      </c>
      <c r="C8" s="139">
        <v>2458537.59</v>
      </c>
      <c r="D8" s="118" t="s">
        <v>1294</v>
      </c>
    </row>
    <row r="9" spans="1:8" x14ac:dyDescent="0.2">
      <c r="A9" s="101">
        <v>5</v>
      </c>
      <c r="B9" s="544" t="s">
        <v>1008</v>
      </c>
      <c r="C9" s="139">
        <v>159408.97</v>
      </c>
      <c r="D9" s="118" t="s">
        <v>1295</v>
      </c>
    </row>
    <row r="10" spans="1:8" ht="409.5" x14ac:dyDescent="0.2">
      <c r="A10" s="101">
        <v>6</v>
      </c>
      <c r="B10" s="544" t="s">
        <v>1009</v>
      </c>
      <c r="C10" s="139">
        <v>10363327.310000001</v>
      </c>
      <c r="D10" s="118" t="s">
        <v>1296</v>
      </c>
    </row>
    <row r="11" spans="1:8" x14ac:dyDescent="0.2">
      <c r="A11" s="101">
        <v>7</v>
      </c>
      <c r="B11" s="123" t="s">
        <v>1016</v>
      </c>
      <c r="C11" s="139">
        <v>1899.01</v>
      </c>
      <c r="D11" s="118" t="s">
        <v>1297</v>
      </c>
    </row>
    <row r="12" spans="1:8" x14ac:dyDescent="0.2">
      <c r="A12" s="101">
        <v>8</v>
      </c>
      <c r="B12" s="543" t="s">
        <v>1010</v>
      </c>
      <c r="C12" s="139">
        <v>0</v>
      </c>
      <c r="D12" s="118"/>
    </row>
    <row r="13" spans="1:8" ht="47.25" x14ac:dyDescent="0.2">
      <c r="A13" s="101">
        <v>9</v>
      </c>
      <c r="B13" s="543" t="s">
        <v>1011</v>
      </c>
      <c r="C13" s="139">
        <v>3065048.33</v>
      </c>
      <c r="D13" s="118" t="s">
        <v>1298</v>
      </c>
    </row>
    <row r="14" spans="1:8" ht="31.5" x14ac:dyDescent="0.2">
      <c r="A14" s="101">
        <v>10</v>
      </c>
      <c r="B14" s="543" t="s">
        <v>1012</v>
      </c>
      <c r="C14" s="139">
        <v>52479.51</v>
      </c>
      <c r="D14" s="118" t="s">
        <v>1299</v>
      </c>
    </row>
    <row r="15" spans="1:8" ht="31.5" x14ac:dyDescent="0.2">
      <c r="A15" s="101">
        <v>11</v>
      </c>
      <c r="B15" s="543" t="s">
        <v>1013</v>
      </c>
      <c r="C15" s="139">
        <v>33677</v>
      </c>
      <c r="D15" s="135" t="s">
        <v>1300</v>
      </c>
    </row>
    <row r="16" spans="1:8" x14ac:dyDescent="0.2">
      <c r="A16" s="101">
        <v>12</v>
      </c>
      <c r="B16" s="543" t="s">
        <v>1014</v>
      </c>
      <c r="C16" s="139">
        <v>0</v>
      </c>
      <c r="D16" s="135"/>
    </row>
    <row r="17" spans="1:4" ht="78.75" x14ac:dyDescent="0.2">
      <c r="A17" s="101">
        <v>13</v>
      </c>
      <c r="B17" s="543" t="s">
        <v>1017</v>
      </c>
      <c r="C17" s="139">
        <v>193610.47</v>
      </c>
      <c r="D17" s="118" t="s">
        <v>1301</v>
      </c>
    </row>
    <row r="18" spans="1:4" ht="110.25" x14ac:dyDescent="0.2">
      <c r="A18" s="101">
        <v>14</v>
      </c>
      <c r="B18" s="123" t="s">
        <v>1018</v>
      </c>
      <c r="C18" s="139">
        <v>4392485.3099999996</v>
      </c>
      <c r="D18" s="118" t="s">
        <v>1302</v>
      </c>
    </row>
    <row r="19" spans="1:4" x14ac:dyDescent="0.2">
      <c r="A19" s="101">
        <v>15</v>
      </c>
      <c r="B19" s="395" t="s">
        <v>1019</v>
      </c>
      <c r="C19" s="139">
        <v>0</v>
      </c>
      <c r="D19" s="118"/>
    </row>
    <row r="20" spans="1:4" x14ac:dyDescent="0.2">
      <c r="A20" s="101">
        <v>16</v>
      </c>
      <c r="B20" s="123" t="s">
        <v>1020</v>
      </c>
      <c r="C20" s="139">
        <v>75576.63</v>
      </c>
      <c r="D20" s="118" t="s">
        <v>1303</v>
      </c>
    </row>
    <row r="21" spans="1:4" ht="157.5" x14ac:dyDescent="0.2">
      <c r="A21" s="101">
        <v>17</v>
      </c>
      <c r="B21" s="123" t="s">
        <v>1022</v>
      </c>
      <c r="C21" s="154">
        <v>1945928.72</v>
      </c>
      <c r="D21" s="136" t="s">
        <v>1304</v>
      </c>
    </row>
    <row r="22" spans="1:4" x14ac:dyDescent="0.2">
      <c r="A22" s="541">
        <v>18</v>
      </c>
      <c r="B22" s="546" t="s">
        <v>1021</v>
      </c>
      <c r="C22" s="154">
        <v>2500</v>
      </c>
      <c r="D22" s="136" t="s">
        <v>1305</v>
      </c>
    </row>
    <row r="23" spans="1:4" x14ac:dyDescent="0.2">
      <c r="A23" s="541">
        <v>19</v>
      </c>
      <c r="B23" s="106" t="s">
        <v>686</v>
      </c>
      <c r="C23" s="154">
        <v>442.7</v>
      </c>
      <c r="D23" s="136" t="s">
        <v>1306</v>
      </c>
    </row>
    <row r="24" spans="1:4" ht="32.25" thickBot="1" x14ac:dyDescent="0.25">
      <c r="A24" s="102">
        <v>20</v>
      </c>
      <c r="B24" s="77" t="s">
        <v>1025</v>
      </c>
      <c r="C24" s="394">
        <f>+C5+C22+C23</f>
        <v>47839810.949999996</v>
      </c>
      <c r="D24" s="74"/>
    </row>
    <row r="26" spans="1:4" x14ac:dyDescent="0.2">
      <c r="B26" s="67" t="s">
        <v>1307</v>
      </c>
    </row>
    <row r="27" spans="1:4" ht="47.25" x14ac:dyDescent="0.2">
      <c r="B27" s="713" t="s">
        <v>1337</v>
      </c>
    </row>
    <row r="28" spans="1:4" ht="31.5" x14ac:dyDescent="0.2">
      <c r="B28" s="714" t="s">
        <v>1308</v>
      </c>
    </row>
    <row r="30" spans="1:4" x14ac:dyDescent="0.2">
      <c r="B30" s="796"/>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3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CFFCC"/>
    <pageSetUpPr fitToPage="1"/>
  </sheetPr>
  <dimension ref="A1:K38"/>
  <sheetViews>
    <sheetView zoomScaleNormal="100" workbookViewId="0">
      <pane xSplit="2" ySplit="5" topLeftCell="C15" activePane="bottomRight" state="frozen"/>
      <selection pane="topRight" activeCell="C1" sqref="C1"/>
      <selection pane="bottomLeft" activeCell="A6" sqref="A6"/>
      <selection pane="bottomRight" activeCell="G45" sqref="G45"/>
    </sheetView>
  </sheetViews>
  <sheetFormatPr defaultColWidth="9.140625" defaultRowHeight="15.75" x14ac:dyDescent="0.2"/>
  <cols>
    <col min="1" max="1" width="7.7109375" style="18" customWidth="1"/>
    <col min="2" max="2" width="47.5703125" style="19" customWidth="1"/>
    <col min="3" max="3" width="17.85546875" style="20" customWidth="1"/>
    <col min="4" max="4" width="16.85546875" style="20" customWidth="1"/>
    <col min="5" max="5" width="17.140625" style="20" customWidth="1"/>
    <col min="6" max="6" width="18.140625" style="20" customWidth="1"/>
    <col min="7" max="7" width="17.42578125" style="20" customWidth="1"/>
    <col min="8" max="8" width="17" style="20" customWidth="1"/>
    <col min="9" max="9" width="11.28515625" style="20" customWidth="1"/>
    <col min="10" max="23" width="9.140625" style="20"/>
    <col min="24" max="24" width="9.140625" style="20" customWidth="1"/>
    <col min="25" max="16384" width="9.140625" style="20"/>
  </cols>
  <sheetData>
    <row r="1" spans="1:11" s="24" customFormat="1" ht="69" customHeight="1" thickBot="1" x14ac:dyDescent="0.25">
      <c r="A1" s="1011" t="s">
        <v>1165</v>
      </c>
      <c r="B1" s="1012"/>
      <c r="C1" s="1012"/>
      <c r="D1" s="1012"/>
      <c r="E1" s="1012"/>
      <c r="F1" s="1012"/>
      <c r="G1" s="1012"/>
      <c r="H1" s="1013"/>
      <c r="I1" s="263"/>
    </row>
    <row r="2" spans="1:11" s="24" customFormat="1" ht="35.1" customHeight="1" x14ac:dyDescent="0.2">
      <c r="A2" s="895" t="s">
        <v>358</v>
      </c>
      <c r="B2" s="896"/>
      <c r="C2" s="896"/>
      <c r="D2" s="896"/>
      <c r="E2" s="896"/>
      <c r="F2" s="896"/>
      <c r="G2" s="896"/>
      <c r="H2" s="897"/>
    </row>
    <row r="3" spans="1:11" ht="27" customHeight="1" x14ac:dyDescent="0.2">
      <c r="A3" s="947" t="s">
        <v>173</v>
      </c>
      <c r="B3" s="867" t="s">
        <v>291</v>
      </c>
      <c r="C3" s="902" t="s">
        <v>267</v>
      </c>
      <c r="D3" s="902"/>
      <c r="E3" s="902" t="s">
        <v>268</v>
      </c>
      <c r="F3" s="902"/>
      <c r="G3" s="1014" t="s">
        <v>195</v>
      </c>
      <c r="H3" s="1015"/>
    </row>
    <row r="4" spans="1:11" ht="33" customHeight="1" x14ac:dyDescent="0.2">
      <c r="A4" s="865"/>
      <c r="B4" s="912"/>
      <c r="C4" s="555" t="s">
        <v>66</v>
      </c>
      <c r="D4" s="555" t="s">
        <v>164</v>
      </c>
      <c r="E4" s="555" t="s">
        <v>66</v>
      </c>
      <c r="F4" s="555" t="s">
        <v>164</v>
      </c>
      <c r="G4" s="555" t="s">
        <v>66</v>
      </c>
      <c r="H4" s="557" t="s">
        <v>164</v>
      </c>
    </row>
    <row r="5" spans="1:11" ht="21.6" customHeight="1" x14ac:dyDescent="0.2">
      <c r="A5" s="554"/>
      <c r="B5" s="556"/>
      <c r="C5" s="40" t="s">
        <v>249</v>
      </c>
      <c r="D5" s="40" t="s">
        <v>250</v>
      </c>
      <c r="E5" s="40" t="s">
        <v>251</v>
      </c>
      <c r="F5" s="40" t="s">
        <v>258</v>
      </c>
      <c r="G5" s="40" t="s">
        <v>31</v>
      </c>
      <c r="H5" s="264" t="s">
        <v>32</v>
      </c>
    </row>
    <row r="6" spans="1:11" ht="18" customHeight="1" x14ac:dyDescent="0.2">
      <c r="A6" s="265">
        <v>1</v>
      </c>
      <c r="B6" s="507" t="s">
        <v>967</v>
      </c>
      <c r="C6" s="742">
        <f>C7</f>
        <v>0</v>
      </c>
      <c r="D6" s="742">
        <f>D8</f>
        <v>0</v>
      </c>
      <c r="E6" s="742">
        <f>E7</f>
        <v>0</v>
      </c>
      <c r="F6" s="742">
        <f>F8</f>
        <v>0</v>
      </c>
      <c r="G6" s="742">
        <f>C6+E6</f>
        <v>0</v>
      </c>
      <c r="H6" s="743">
        <f>D6+F6</f>
        <v>0</v>
      </c>
      <c r="K6" s="449"/>
    </row>
    <row r="7" spans="1:11" ht="18" customHeight="1" x14ac:dyDescent="0.2">
      <c r="A7" s="265">
        <v>2</v>
      </c>
      <c r="B7" s="508" t="s">
        <v>1032</v>
      </c>
      <c r="C7" s="744"/>
      <c r="D7" s="745" t="s">
        <v>746</v>
      </c>
      <c r="E7" s="744"/>
      <c r="F7" s="745" t="s">
        <v>746</v>
      </c>
      <c r="G7" s="746">
        <f t="shared" ref="G7" si="0">C7+E7</f>
        <v>0</v>
      </c>
      <c r="H7" s="747" t="s">
        <v>746</v>
      </c>
      <c r="K7" s="449"/>
    </row>
    <row r="8" spans="1:11" ht="18" customHeight="1" x14ac:dyDescent="0.2">
      <c r="A8" s="265">
        <f t="shared" ref="A8:A11" si="1">A7+1</f>
        <v>3</v>
      </c>
      <c r="B8" s="508" t="s">
        <v>1033</v>
      </c>
      <c r="C8" s="745" t="s">
        <v>746</v>
      </c>
      <c r="D8" s="744"/>
      <c r="E8" s="745" t="s">
        <v>746</v>
      </c>
      <c r="F8" s="744"/>
      <c r="G8" s="748" t="s">
        <v>746</v>
      </c>
      <c r="H8" s="749">
        <f t="shared" ref="H8:H11" si="2">D8+F8</f>
        <v>0</v>
      </c>
      <c r="I8" s="449"/>
      <c r="J8" s="449"/>
      <c r="K8" s="449"/>
    </row>
    <row r="9" spans="1:11" ht="18" customHeight="1" x14ac:dyDescent="0.2">
      <c r="A9" s="265">
        <f t="shared" si="1"/>
        <v>4</v>
      </c>
      <c r="B9" s="507" t="s">
        <v>968</v>
      </c>
      <c r="C9" s="742">
        <f>SUM(C10:C11)</f>
        <v>0</v>
      </c>
      <c r="D9" s="742">
        <f>SUM(D10:D11)</f>
        <v>0</v>
      </c>
      <c r="E9" s="742">
        <f>SUM(E10:E11)</f>
        <v>0</v>
      </c>
      <c r="F9" s="742">
        <f>SUM(F10:F11)</f>
        <v>0</v>
      </c>
      <c r="G9" s="742">
        <f>C9+E9</f>
        <v>0</v>
      </c>
      <c r="H9" s="743">
        <f t="shared" si="2"/>
        <v>0</v>
      </c>
      <c r="I9" s="449"/>
      <c r="J9" s="449"/>
      <c r="K9" s="449"/>
    </row>
    <row r="10" spans="1:11" ht="18" customHeight="1" x14ac:dyDescent="0.2">
      <c r="A10" s="265">
        <f t="shared" si="1"/>
        <v>5</v>
      </c>
      <c r="B10" s="508" t="s">
        <v>1034</v>
      </c>
      <c r="C10" s="744"/>
      <c r="D10" s="745" t="s">
        <v>746</v>
      </c>
      <c r="E10" s="744"/>
      <c r="F10" s="745" t="s">
        <v>746</v>
      </c>
      <c r="G10" s="746">
        <f>C10+E10</f>
        <v>0</v>
      </c>
      <c r="H10" s="747" t="s">
        <v>746</v>
      </c>
      <c r="I10" s="449"/>
      <c r="J10" s="449"/>
      <c r="K10" s="449"/>
    </row>
    <row r="11" spans="1:11" ht="18" customHeight="1" x14ac:dyDescent="0.2">
      <c r="A11" s="265">
        <f t="shared" si="1"/>
        <v>6</v>
      </c>
      <c r="B11" s="508" t="s">
        <v>1035</v>
      </c>
      <c r="C11" s="745" t="s">
        <v>746</v>
      </c>
      <c r="D11" s="744"/>
      <c r="E11" s="745" t="s">
        <v>746</v>
      </c>
      <c r="F11" s="744"/>
      <c r="G11" s="748" t="s">
        <v>746</v>
      </c>
      <c r="H11" s="749">
        <f t="shared" si="2"/>
        <v>0</v>
      </c>
      <c r="I11" s="558"/>
      <c r="J11" s="449"/>
      <c r="K11" s="449"/>
    </row>
    <row r="12" spans="1:11" ht="18" customHeight="1" x14ac:dyDescent="0.2">
      <c r="A12" s="265">
        <v>7</v>
      </c>
      <c r="B12" s="507" t="s">
        <v>923</v>
      </c>
      <c r="C12" s="742">
        <f>SUM(C13:C14)</f>
        <v>7946308.2000000002</v>
      </c>
      <c r="D12" s="742">
        <f t="shared" ref="D12:F12" si="3">SUM(D13:D14)</f>
        <v>1037741.99</v>
      </c>
      <c r="E12" s="742">
        <f t="shared" si="3"/>
        <v>3106425.68</v>
      </c>
      <c r="F12" s="742">
        <f t="shared" si="3"/>
        <v>2795783.04</v>
      </c>
      <c r="G12" s="742">
        <f>C12+E12</f>
        <v>11052733.880000001</v>
      </c>
      <c r="H12" s="743">
        <f>D12+F12</f>
        <v>3833525.0300000003</v>
      </c>
      <c r="I12" s="559"/>
      <c r="J12" s="449"/>
      <c r="K12" s="449"/>
    </row>
    <row r="13" spans="1:11" ht="18" customHeight="1" x14ac:dyDescent="0.2">
      <c r="A13" s="265">
        <v>8</v>
      </c>
      <c r="B13" s="508" t="s">
        <v>925</v>
      </c>
      <c r="C13" s="745">
        <v>7946308.2000000002</v>
      </c>
      <c r="D13" s="745" t="s">
        <v>746</v>
      </c>
      <c r="E13" s="745">
        <v>3106425.68</v>
      </c>
      <c r="F13" s="745" t="s">
        <v>746</v>
      </c>
      <c r="G13" s="746">
        <f>C13+E13</f>
        <v>11052733.880000001</v>
      </c>
      <c r="H13" s="747" t="s">
        <v>746</v>
      </c>
      <c r="I13" s="559"/>
      <c r="J13" s="449"/>
      <c r="K13" s="449"/>
    </row>
    <row r="14" spans="1:11" ht="18" customHeight="1" x14ac:dyDescent="0.2">
      <c r="A14" s="265">
        <v>9</v>
      </c>
      <c r="B14" s="508" t="s">
        <v>926</v>
      </c>
      <c r="C14" s="745" t="s">
        <v>746</v>
      </c>
      <c r="D14" s="744">
        <v>1037741.99</v>
      </c>
      <c r="E14" s="745" t="s">
        <v>746</v>
      </c>
      <c r="F14" s="744">
        <v>2795783.04</v>
      </c>
      <c r="G14" s="748" t="s">
        <v>746</v>
      </c>
      <c r="H14" s="749">
        <f>D14+F14</f>
        <v>3833525.0300000003</v>
      </c>
      <c r="I14" s="559"/>
      <c r="J14" s="449"/>
      <c r="K14" s="449"/>
    </row>
    <row r="15" spans="1:11" ht="18" customHeight="1" x14ac:dyDescent="0.2">
      <c r="A15" s="265">
        <v>10</v>
      </c>
      <c r="B15" s="214" t="s">
        <v>924</v>
      </c>
      <c r="C15" s="742">
        <f>SUM(C16:C17)</f>
        <v>0</v>
      </c>
      <c r="D15" s="742">
        <f t="shared" ref="D15:F15" si="4">SUM(D16:D17)</f>
        <v>0</v>
      </c>
      <c r="E15" s="742">
        <f t="shared" si="4"/>
        <v>0</v>
      </c>
      <c r="F15" s="742">
        <f t="shared" si="4"/>
        <v>0</v>
      </c>
      <c r="G15" s="742">
        <f>C15+E15</f>
        <v>0</v>
      </c>
      <c r="H15" s="743">
        <f>D15+F15</f>
        <v>0</v>
      </c>
      <c r="I15" s="559"/>
      <c r="J15" s="449"/>
      <c r="K15" s="449"/>
    </row>
    <row r="16" spans="1:11" ht="18" customHeight="1" x14ac:dyDescent="0.2">
      <c r="A16" s="265">
        <v>11</v>
      </c>
      <c r="B16" s="215" t="s">
        <v>1036</v>
      </c>
      <c r="C16" s="745"/>
      <c r="D16" s="745" t="s">
        <v>746</v>
      </c>
      <c r="E16" s="745"/>
      <c r="F16" s="745" t="s">
        <v>746</v>
      </c>
      <c r="G16" s="746">
        <f>C16+E16</f>
        <v>0</v>
      </c>
      <c r="H16" s="747" t="s">
        <v>746</v>
      </c>
      <c r="I16" s="559"/>
      <c r="J16" s="449"/>
      <c r="K16" s="449"/>
    </row>
    <row r="17" spans="1:11" ht="18" customHeight="1" x14ac:dyDescent="0.2">
      <c r="A17" s="265">
        <v>12</v>
      </c>
      <c r="B17" s="215" t="s">
        <v>1037</v>
      </c>
      <c r="C17" s="745" t="s">
        <v>746</v>
      </c>
      <c r="D17" s="744"/>
      <c r="E17" s="745" t="s">
        <v>746</v>
      </c>
      <c r="F17" s="744"/>
      <c r="G17" s="748" t="s">
        <v>746</v>
      </c>
      <c r="H17" s="749">
        <f>D17+F17</f>
        <v>0</v>
      </c>
      <c r="I17" s="559"/>
      <c r="J17" s="449"/>
      <c r="K17" s="449"/>
    </row>
    <row r="18" spans="1:11" ht="44.25" customHeight="1" x14ac:dyDescent="0.2">
      <c r="A18" s="265">
        <v>13</v>
      </c>
      <c r="B18" s="507" t="s">
        <v>1052</v>
      </c>
      <c r="C18" s="742">
        <f>C6+C9+C12+C15</f>
        <v>7946308.2000000002</v>
      </c>
      <c r="D18" s="742">
        <f>D6+D9+D12+D15</f>
        <v>1037741.99</v>
      </c>
      <c r="E18" s="742">
        <f>E6+E9+E12+E15</f>
        <v>3106425.68</v>
      </c>
      <c r="F18" s="742">
        <f t="shared" ref="F18" si="5">F6+F9+F12+F15</f>
        <v>2795783.04</v>
      </c>
      <c r="G18" s="742">
        <f>C18+E18</f>
        <v>11052733.880000001</v>
      </c>
      <c r="H18" s="742">
        <f>D18+F18</f>
        <v>3833525.0300000003</v>
      </c>
      <c r="I18" s="559"/>
      <c r="J18" s="449"/>
      <c r="K18" s="449"/>
    </row>
    <row r="19" spans="1:11" ht="45" customHeight="1" x14ac:dyDescent="0.2">
      <c r="A19" s="265">
        <v>14</v>
      </c>
      <c r="B19" s="507" t="s">
        <v>1051</v>
      </c>
      <c r="C19" s="742">
        <f>C20+C23+C26</f>
        <v>0</v>
      </c>
      <c r="D19" s="742">
        <f t="shared" ref="D19:F19" si="6">D20+D23+D26</f>
        <v>0</v>
      </c>
      <c r="E19" s="742">
        <f t="shared" si="6"/>
        <v>0</v>
      </c>
      <c r="F19" s="742">
        <f t="shared" si="6"/>
        <v>0</v>
      </c>
      <c r="G19" s="742">
        <f>C19+E19</f>
        <v>0</v>
      </c>
      <c r="H19" s="742">
        <f>D19+F19</f>
        <v>0</v>
      </c>
      <c r="I19" s="559"/>
      <c r="J19" s="449"/>
      <c r="K19" s="449"/>
    </row>
    <row r="20" spans="1:11" ht="18" customHeight="1" x14ac:dyDescent="0.2">
      <c r="A20" s="265">
        <v>15</v>
      </c>
      <c r="B20" s="214" t="s">
        <v>1031</v>
      </c>
      <c r="C20" s="742">
        <f>SUM(C21:C22)</f>
        <v>0</v>
      </c>
      <c r="D20" s="742">
        <f t="shared" ref="D20:F20" si="7">SUM(D21:D22)</f>
        <v>0</v>
      </c>
      <c r="E20" s="742">
        <f t="shared" si="7"/>
        <v>0</v>
      </c>
      <c r="F20" s="742">
        <f t="shared" si="7"/>
        <v>0</v>
      </c>
      <c r="G20" s="742">
        <f>SUM(G21:G22)</f>
        <v>0</v>
      </c>
      <c r="H20" s="743">
        <f t="shared" ref="H20" si="8">SUM(H21:H22)</f>
        <v>0</v>
      </c>
      <c r="I20" s="559"/>
      <c r="J20" s="449"/>
      <c r="K20" s="449"/>
    </row>
    <row r="21" spans="1:11" ht="18" customHeight="1" x14ac:dyDescent="0.2">
      <c r="A21" s="265">
        <v>16</v>
      </c>
      <c r="B21" s="215" t="s">
        <v>1038</v>
      </c>
      <c r="C21" s="750"/>
      <c r="D21" s="745" t="s">
        <v>746</v>
      </c>
      <c r="E21" s="750"/>
      <c r="F21" s="745" t="s">
        <v>746</v>
      </c>
      <c r="G21" s="746">
        <f t="shared" ref="G21:H28" si="9">C21+E21</f>
        <v>0</v>
      </c>
      <c r="H21" s="747" t="s">
        <v>746</v>
      </c>
      <c r="I21" s="450"/>
      <c r="J21" s="449"/>
      <c r="K21" s="449"/>
    </row>
    <row r="22" spans="1:11" ht="18" customHeight="1" x14ac:dyDescent="0.2">
      <c r="A22" s="265">
        <v>17</v>
      </c>
      <c r="B22" s="215" t="s">
        <v>1039</v>
      </c>
      <c r="C22" s="745" t="s">
        <v>746</v>
      </c>
      <c r="D22" s="750"/>
      <c r="E22" s="745" t="s">
        <v>746</v>
      </c>
      <c r="F22" s="750"/>
      <c r="G22" s="748" t="s">
        <v>746</v>
      </c>
      <c r="H22" s="749">
        <f t="shared" si="9"/>
        <v>0</v>
      </c>
      <c r="I22" s="450"/>
      <c r="J22" s="449"/>
      <c r="K22" s="449"/>
    </row>
    <row r="23" spans="1:11" ht="18" customHeight="1" x14ac:dyDescent="0.2">
      <c r="A23" s="265">
        <v>18</v>
      </c>
      <c r="B23" s="545" t="s">
        <v>1040</v>
      </c>
      <c r="C23" s="742">
        <f>SUM(C24:C25)</f>
        <v>0</v>
      </c>
      <c r="D23" s="742">
        <f t="shared" ref="D23:H23" si="10">SUM(D24:D25)</f>
        <v>0</v>
      </c>
      <c r="E23" s="742">
        <f t="shared" si="10"/>
        <v>0</v>
      </c>
      <c r="F23" s="742">
        <f t="shared" si="10"/>
        <v>0</v>
      </c>
      <c r="G23" s="742">
        <f t="shared" si="10"/>
        <v>0</v>
      </c>
      <c r="H23" s="743">
        <f t="shared" si="10"/>
        <v>0</v>
      </c>
      <c r="I23" s="449"/>
      <c r="J23" s="449"/>
      <c r="K23" s="449"/>
    </row>
    <row r="24" spans="1:11" ht="18" customHeight="1" x14ac:dyDescent="0.2">
      <c r="A24" s="451">
        <v>19</v>
      </c>
      <c r="B24" s="215" t="s">
        <v>1041</v>
      </c>
      <c r="C24" s="750"/>
      <c r="D24" s="745" t="s">
        <v>746</v>
      </c>
      <c r="E24" s="750"/>
      <c r="F24" s="745" t="s">
        <v>746</v>
      </c>
      <c r="G24" s="746"/>
      <c r="H24" s="747" t="s">
        <v>746</v>
      </c>
      <c r="I24" s="449"/>
      <c r="J24" s="449"/>
      <c r="K24" s="449"/>
    </row>
    <row r="25" spans="1:11" ht="18" customHeight="1" x14ac:dyDescent="0.2">
      <c r="A25" s="265">
        <v>20</v>
      </c>
      <c r="B25" s="215" t="s">
        <v>1042</v>
      </c>
      <c r="C25" s="745" t="s">
        <v>746</v>
      </c>
      <c r="D25" s="750"/>
      <c r="E25" s="745" t="s">
        <v>746</v>
      </c>
      <c r="F25" s="750"/>
      <c r="G25" s="748" t="s">
        <v>746</v>
      </c>
      <c r="H25" s="749">
        <f t="shared" si="9"/>
        <v>0</v>
      </c>
      <c r="I25" s="449"/>
      <c r="J25" s="449"/>
      <c r="K25" s="449"/>
    </row>
    <row r="26" spans="1:11" ht="18" customHeight="1" x14ac:dyDescent="0.2">
      <c r="A26" s="451">
        <v>21</v>
      </c>
      <c r="B26" s="545" t="s">
        <v>1043</v>
      </c>
      <c r="C26" s="742">
        <f>SUM(C28)</f>
        <v>0</v>
      </c>
      <c r="D26" s="742">
        <f t="shared" ref="D26:H26" si="11">SUM(D28)</f>
        <v>0</v>
      </c>
      <c r="E26" s="742">
        <f t="shared" si="11"/>
        <v>0</v>
      </c>
      <c r="F26" s="742">
        <f t="shared" si="11"/>
        <v>0</v>
      </c>
      <c r="G26" s="742">
        <f t="shared" si="11"/>
        <v>0</v>
      </c>
      <c r="H26" s="743">
        <f t="shared" si="11"/>
        <v>0</v>
      </c>
      <c r="I26" s="449"/>
      <c r="J26" s="449"/>
      <c r="K26" s="449"/>
    </row>
    <row r="27" spans="1:11" ht="18" customHeight="1" x14ac:dyDescent="0.2">
      <c r="A27" s="265">
        <v>22</v>
      </c>
      <c r="B27" s="215" t="s">
        <v>1044</v>
      </c>
      <c r="C27" s="750"/>
      <c r="D27" s="745" t="s">
        <v>746</v>
      </c>
      <c r="E27" s="750"/>
      <c r="F27" s="745" t="s">
        <v>746</v>
      </c>
      <c r="G27" s="746">
        <f t="shared" si="9"/>
        <v>0</v>
      </c>
      <c r="H27" s="747" t="s">
        <v>746</v>
      </c>
      <c r="I27" s="449"/>
      <c r="J27" s="449"/>
      <c r="K27" s="449"/>
    </row>
    <row r="28" spans="1:11" ht="18" customHeight="1" x14ac:dyDescent="0.2">
      <c r="A28" s="451">
        <v>23</v>
      </c>
      <c r="B28" s="560" t="s">
        <v>1045</v>
      </c>
      <c r="C28" s="745" t="s">
        <v>746</v>
      </c>
      <c r="D28" s="744"/>
      <c r="E28" s="745" t="s">
        <v>746</v>
      </c>
      <c r="F28" s="744"/>
      <c r="G28" s="748" t="s">
        <v>746</v>
      </c>
      <c r="H28" s="749">
        <f t="shared" si="9"/>
        <v>0</v>
      </c>
      <c r="I28" s="449"/>
      <c r="J28" s="449"/>
      <c r="K28" s="449"/>
    </row>
    <row r="29" spans="1:11" ht="18" customHeight="1" x14ac:dyDescent="0.2">
      <c r="A29" s="451" t="s">
        <v>1057</v>
      </c>
      <c r="B29" s="215"/>
      <c r="C29" s="751"/>
      <c r="D29" s="750"/>
      <c r="E29" s="751"/>
      <c r="F29" s="750"/>
      <c r="G29" s="750"/>
      <c r="H29" s="752"/>
      <c r="I29" s="449"/>
      <c r="J29" s="449"/>
      <c r="K29" s="449"/>
    </row>
    <row r="30" spans="1:11" ht="18" customHeight="1" x14ac:dyDescent="0.2">
      <c r="A30" s="451" t="s">
        <v>1058</v>
      </c>
      <c r="B30" s="215"/>
      <c r="C30" s="751"/>
      <c r="D30" s="750"/>
      <c r="E30" s="751"/>
      <c r="F30" s="750"/>
      <c r="G30" s="750"/>
      <c r="H30" s="752"/>
      <c r="I30" s="449"/>
      <c r="J30" s="449"/>
      <c r="K30" s="449"/>
    </row>
    <row r="31" spans="1:11" ht="18" customHeight="1" x14ac:dyDescent="0.2">
      <c r="A31" s="451"/>
      <c r="B31" s="215"/>
      <c r="C31" s="751"/>
      <c r="D31" s="750"/>
      <c r="E31" s="751"/>
      <c r="F31" s="750"/>
      <c r="G31" s="750"/>
      <c r="H31" s="752"/>
      <c r="I31" s="449"/>
      <c r="J31" s="449"/>
      <c r="K31" s="449"/>
    </row>
    <row r="32" spans="1:11" ht="18" customHeight="1" x14ac:dyDescent="0.2">
      <c r="A32" s="451"/>
      <c r="B32" s="215"/>
      <c r="C32" s="751"/>
      <c r="D32" s="750"/>
      <c r="E32" s="751"/>
      <c r="F32" s="750"/>
      <c r="G32" s="750"/>
      <c r="H32" s="752"/>
      <c r="I32" s="449"/>
      <c r="J32" s="449"/>
      <c r="K32" s="449"/>
    </row>
    <row r="33" spans="1:11" ht="18" customHeight="1" x14ac:dyDescent="0.2">
      <c r="A33" s="451"/>
      <c r="B33" s="215"/>
      <c r="C33" s="751"/>
      <c r="D33" s="750"/>
      <c r="E33" s="751"/>
      <c r="F33" s="750"/>
      <c r="G33" s="750"/>
      <c r="H33" s="752"/>
      <c r="I33" s="449"/>
      <c r="J33" s="449"/>
      <c r="K33" s="449"/>
    </row>
    <row r="34" spans="1:11" ht="18" customHeight="1" x14ac:dyDescent="0.2">
      <c r="A34" s="451"/>
      <c r="B34" s="215"/>
      <c r="C34" s="750"/>
      <c r="D34" s="750"/>
      <c r="E34" s="750"/>
      <c r="F34" s="750"/>
      <c r="G34" s="750"/>
      <c r="H34" s="752"/>
      <c r="I34" s="449"/>
      <c r="J34" s="449"/>
      <c r="K34" s="449"/>
    </row>
    <row r="35" spans="1:11" ht="18" customHeight="1" thickBot="1" x14ac:dyDescent="0.25">
      <c r="A35" s="266">
        <v>24</v>
      </c>
      <c r="B35" s="285" t="s">
        <v>1054</v>
      </c>
      <c r="C35" s="753">
        <f>C18+C19</f>
        <v>7946308.2000000002</v>
      </c>
      <c r="D35" s="753">
        <f t="shared" ref="D35:H35" si="12">D18+D19</f>
        <v>1037741.99</v>
      </c>
      <c r="E35" s="753">
        <f t="shared" si="12"/>
        <v>3106425.68</v>
      </c>
      <c r="F35" s="753">
        <f t="shared" si="12"/>
        <v>2795783.04</v>
      </c>
      <c r="G35" s="753">
        <f t="shared" si="12"/>
        <v>11052733.880000001</v>
      </c>
      <c r="H35" s="753">
        <f t="shared" si="12"/>
        <v>3833525.0300000003</v>
      </c>
      <c r="I35" s="450"/>
      <c r="J35" s="449"/>
      <c r="K35" s="449"/>
    </row>
    <row r="36" spans="1:11" x14ac:dyDescent="0.2">
      <c r="C36" s="754"/>
      <c r="D36" s="754">
        <f>C35+D35</f>
        <v>8984050.1899999995</v>
      </c>
      <c r="E36" s="754"/>
      <c r="F36" s="754">
        <f>E35+F35</f>
        <v>5902208.7200000007</v>
      </c>
      <c r="G36" s="754"/>
      <c r="H36" s="754"/>
      <c r="I36" s="450"/>
    </row>
    <row r="37" spans="1:11" x14ac:dyDescent="0.2">
      <c r="A37" s="498" t="s">
        <v>962</v>
      </c>
      <c r="B37" s="499" t="s">
        <v>1053</v>
      </c>
      <c r="C37" s="499"/>
      <c r="D37" s="499"/>
      <c r="H37" s="754">
        <f>D36+F36</f>
        <v>14886258.91</v>
      </c>
      <c r="I37" s="450"/>
    </row>
    <row r="38" spans="1:11" x14ac:dyDescent="0.2">
      <c r="I38" s="450"/>
    </row>
  </sheetData>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61"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H22" sqref="H22"/>
    </sheetView>
  </sheetViews>
  <sheetFormatPr defaultColWidth="9.140625" defaultRowHeight="15.75" x14ac:dyDescent="0.25"/>
  <cols>
    <col min="1" max="1" width="9.5703125" style="3" customWidth="1"/>
    <col min="2" max="2" width="58.42578125" style="1" customWidth="1"/>
    <col min="3" max="3" width="22.140625" style="17" customWidth="1"/>
    <col min="4" max="4" width="21.140625" style="17" customWidth="1"/>
    <col min="5" max="5" width="24.140625" style="17" customWidth="1"/>
    <col min="6" max="16384" width="9.140625" style="1"/>
  </cols>
  <sheetData>
    <row r="1" spans="1:9" ht="80.25" customHeight="1" thickBot="1" x14ac:dyDescent="0.3">
      <c r="A1" s="1016" t="s">
        <v>1166</v>
      </c>
      <c r="B1" s="1017"/>
      <c r="C1" s="1017"/>
      <c r="D1" s="1017"/>
      <c r="E1" s="1018"/>
      <c r="F1" s="6"/>
      <c r="G1" s="6"/>
    </row>
    <row r="2" spans="1:9" ht="35.1" customHeight="1" x14ac:dyDescent="0.25">
      <c r="A2" s="846" t="s">
        <v>358</v>
      </c>
      <c r="B2" s="847"/>
      <c r="C2" s="847"/>
      <c r="D2" s="847"/>
      <c r="E2" s="848"/>
      <c r="F2" s="6"/>
      <c r="G2" s="6"/>
    </row>
    <row r="3" spans="1:9" s="9" customFormat="1" ht="46.9" customHeight="1" x14ac:dyDescent="0.25">
      <c r="A3" s="333" t="s">
        <v>173</v>
      </c>
      <c r="B3" s="335" t="s">
        <v>291</v>
      </c>
      <c r="C3" s="335" t="s">
        <v>267</v>
      </c>
      <c r="D3" s="335" t="s">
        <v>268</v>
      </c>
      <c r="E3" s="336" t="s">
        <v>181</v>
      </c>
    </row>
    <row r="4" spans="1:9" s="9" customFormat="1" ht="16.5" customHeight="1" x14ac:dyDescent="0.25">
      <c r="A4" s="333"/>
      <c r="B4" s="335"/>
      <c r="C4" s="335" t="s">
        <v>249</v>
      </c>
      <c r="D4" s="335" t="s">
        <v>250</v>
      </c>
      <c r="E4" s="336" t="s">
        <v>28</v>
      </c>
    </row>
    <row r="5" spans="1:9" s="9" customFormat="1" ht="17.45" customHeight="1" x14ac:dyDescent="0.25">
      <c r="A5" s="333"/>
      <c r="B5" s="157" t="s">
        <v>332</v>
      </c>
      <c r="C5" s="63"/>
      <c r="D5" s="63"/>
      <c r="E5" s="126"/>
    </row>
    <row r="6" spans="1:9" s="9" customFormat="1" ht="17.45" customHeight="1" x14ac:dyDescent="0.25">
      <c r="A6" s="125">
        <v>1</v>
      </c>
      <c r="B6" s="103" t="s">
        <v>370</v>
      </c>
      <c r="C6" s="47">
        <f>SUM(C7:C10)</f>
        <v>6337823.6100000003</v>
      </c>
      <c r="D6" s="47">
        <f>SUM(D7:D10)</f>
        <v>131450</v>
      </c>
      <c r="E6" s="48">
        <f>C6+D6</f>
        <v>6469273.6100000003</v>
      </c>
    </row>
    <row r="7" spans="1:9" s="17" customFormat="1" x14ac:dyDescent="0.2">
      <c r="A7" s="28">
        <f>A6+1</f>
        <v>2</v>
      </c>
      <c r="B7" s="123" t="s">
        <v>120</v>
      </c>
      <c r="C7" s="49">
        <v>5115711.1100000003</v>
      </c>
      <c r="D7" s="139">
        <v>131450</v>
      </c>
      <c r="E7" s="48">
        <f>C7+D7</f>
        <v>5247161.1100000003</v>
      </c>
    </row>
    <row r="8" spans="1:9" s="17" customFormat="1" x14ac:dyDescent="0.2">
      <c r="A8" s="28">
        <f>A7+1</f>
        <v>3</v>
      </c>
      <c r="B8" s="123" t="s">
        <v>367</v>
      </c>
      <c r="C8" s="49">
        <v>1222112.5</v>
      </c>
      <c r="D8" s="49">
        <v>0</v>
      </c>
      <c r="E8" s="48">
        <f t="shared" ref="E8:E16" si="0">C8+D8</f>
        <v>1222112.5</v>
      </c>
      <c r="G8" s="338"/>
    </row>
    <row r="9" spans="1:9" s="17" customFormat="1" x14ac:dyDescent="0.2">
      <c r="A9" s="28">
        <f>A8+1</f>
        <v>4</v>
      </c>
      <c r="B9" s="123"/>
      <c r="C9" s="49"/>
      <c r="D9" s="49"/>
      <c r="E9" s="48"/>
    </row>
    <row r="10" spans="1:9" s="17" customFormat="1" x14ac:dyDescent="0.2">
      <c r="A10" s="28">
        <f>A9+1</f>
        <v>5</v>
      </c>
      <c r="B10" s="123"/>
      <c r="C10" s="49"/>
      <c r="D10" s="49"/>
      <c r="E10" s="48">
        <f t="shared" si="0"/>
        <v>0</v>
      </c>
    </row>
    <row r="11" spans="1:9" s="17" customFormat="1" x14ac:dyDescent="0.2">
      <c r="A11" s="39"/>
      <c r="B11" s="157" t="s">
        <v>685</v>
      </c>
      <c r="C11" s="63"/>
      <c r="D11" s="63"/>
      <c r="E11" s="126"/>
    </row>
    <row r="12" spans="1:9" x14ac:dyDescent="0.25">
      <c r="A12" s="39">
        <v>6</v>
      </c>
      <c r="B12" s="123" t="s">
        <v>16</v>
      </c>
      <c r="C12" s="141">
        <v>16030</v>
      </c>
      <c r="D12" s="141">
        <v>0</v>
      </c>
      <c r="E12" s="48">
        <f t="shared" si="0"/>
        <v>16030</v>
      </c>
    </row>
    <row r="13" spans="1:9" x14ac:dyDescent="0.25">
      <c r="A13" s="39">
        <v>7</v>
      </c>
      <c r="B13" s="123" t="s">
        <v>17</v>
      </c>
      <c r="C13" s="49">
        <v>393725</v>
      </c>
      <c r="D13" s="49">
        <v>0</v>
      </c>
      <c r="E13" s="48">
        <f t="shared" si="0"/>
        <v>393725</v>
      </c>
    </row>
    <row r="14" spans="1:9" s="41" customFormat="1" x14ac:dyDescent="0.25">
      <c r="A14" s="39"/>
      <c r="B14" s="76"/>
      <c r="C14" s="155"/>
      <c r="D14" s="155"/>
      <c r="E14" s="126"/>
    </row>
    <row r="15" spans="1:9" x14ac:dyDescent="0.25">
      <c r="A15" s="39">
        <v>8</v>
      </c>
      <c r="B15" s="76" t="s">
        <v>371</v>
      </c>
      <c r="C15" s="142">
        <f>SUM(C16:C17)</f>
        <v>0</v>
      </c>
      <c r="D15" s="142">
        <f>SUM(D16:D17)</f>
        <v>0</v>
      </c>
      <c r="E15" s="48">
        <f t="shared" si="0"/>
        <v>0</v>
      </c>
    </row>
    <row r="16" spans="1:9" ht="31.5" x14ac:dyDescent="0.25">
      <c r="A16" s="39" t="s">
        <v>369</v>
      </c>
      <c r="B16" s="308" t="s">
        <v>769</v>
      </c>
      <c r="C16" s="141"/>
      <c r="D16" s="141"/>
      <c r="E16" s="48">
        <f t="shared" si="0"/>
        <v>0</v>
      </c>
      <c r="I16" s="337"/>
    </row>
    <row r="17" spans="1:5" x14ac:dyDescent="0.25">
      <c r="A17" s="39"/>
      <c r="B17" s="76"/>
      <c r="C17" s="155"/>
      <c r="D17" s="155"/>
      <c r="E17" s="126"/>
    </row>
    <row r="18" spans="1:5" ht="16.5" thickBot="1" x14ac:dyDescent="0.3">
      <c r="A18" s="128">
        <v>9</v>
      </c>
      <c r="B18" s="129" t="s">
        <v>657</v>
      </c>
      <c r="C18" s="60">
        <f>C6+C12+C13+C15</f>
        <v>6747578.6100000003</v>
      </c>
      <c r="D18" s="60">
        <f>D6+D12+D13+D15</f>
        <v>131450</v>
      </c>
      <c r="E18" s="140">
        <f>E6+E12+E13+E15</f>
        <v>6879028.6100000003</v>
      </c>
    </row>
    <row r="19" spans="1:5" x14ac:dyDescent="0.25">
      <c r="E19" s="20"/>
    </row>
    <row r="21" spans="1:5" x14ac:dyDescent="0.25">
      <c r="B21" s="208"/>
      <c r="C21" s="3"/>
    </row>
    <row r="22" spans="1:5" x14ac:dyDescent="0.25">
      <c r="B22" s="3"/>
      <c r="C22" s="3"/>
    </row>
    <row r="23" spans="1:5" x14ac:dyDescent="0.25">
      <c r="B23" s="3"/>
      <c r="C23" s="3"/>
    </row>
    <row r="24" spans="1:5" x14ac:dyDescent="0.25">
      <c r="D24" s="338"/>
    </row>
  </sheetData>
  <protectedRanges>
    <protectedRange sqref="C8:D10" name="Rozsah2_1"/>
    <protectedRange sqref="C11:D11" name="Rozsah2_2"/>
  </protectedRanges>
  <mergeCells count="2">
    <mergeCell ref="A1:E1"/>
    <mergeCell ref="A2:E2"/>
  </mergeCells>
  <phoneticPr fontId="6"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2"/>
    <pageSetUpPr fitToPage="1"/>
  </sheetPr>
  <dimension ref="A1:G35"/>
  <sheetViews>
    <sheetView zoomScale="90" zoomScaleNormal="90" workbookViewId="0">
      <pane xSplit="2" ySplit="5" topLeftCell="C12" activePane="bottomRight" state="frozen"/>
      <selection pane="topRight" activeCell="C1" sqref="C1"/>
      <selection pane="bottomLeft" activeCell="A6" sqref="A6"/>
      <selection pane="bottomRight" activeCell="E35" sqref="E35"/>
    </sheetView>
  </sheetViews>
  <sheetFormatPr defaultColWidth="9.140625" defaultRowHeight="15.75" x14ac:dyDescent="0.2"/>
  <cols>
    <col min="1" max="1" width="9.140625" style="17"/>
    <col min="2" max="2" width="75.42578125" style="68" customWidth="1"/>
    <col min="3" max="4" width="17.28515625" style="17" customWidth="1"/>
    <col min="5" max="5" width="19.140625" style="17" bestFit="1" customWidth="1"/>
    <col min="6" max="6" width="17.28515625" style="17" customWidth="1"/>
    <col min="7" max="7" width="66.42578125" style="17" customWidth="1"/>
    <col min="8" max="16384" width="9.140625" style="17"/>
  </cols>
  <sheetData>
    <row r="1" spans="1:7" ht="35.1" customHeight="1" thickBot="1" x14ac:dyDescent="0.25">
      <c r="A1" s="843" t="s">
        <v>1167</v>
      </c>
      <c r="B1" s="1026"/>
      <c r="C1" s="1026"/>
      <c r="D1" s="1026"/>
      <c r="E1" s="1026"/>
      <c r="F1" s="1027"/>
    </row>
    <row r="2" spans="1:7" ht="35.1" customHeight="1" x14ac:dyDescent="0.2">
      <c r="A2" s="895" t="s">
        <v>358</v>
      </c>
      <c r="B2" s="948"/>
      <c r="C2" s="949" t="s">
        <v>817</v>
      </c>
      <c r="D2" s="949"/>
      <c r="E2" s="949"/>
      <c r="F2" s="950"/>
    </row>
    <row r="3" spans="1:7" ht="22.9" customHeight="1" x14ac:dyDescent="0.2">
      <c r="A3" s="865" t="s">
        <v>173</v>
      </c>
      <c r="B3" s="912" t="s">
        <v>291</v>
      </c>
      <c r="C3" s="908">
        <v>2019</v>
      </c>
      <c r="D3" s="908"/>
      <c r="E3" s="908">
        <v>2020</v>
      </c>
      <c r="F3" s="959"/>
    </row>
    <row r="4" spans="1:7" ht="75" customHeight="1" x14ac:dyDescent="0.2">
      <c r="A4" s="865"/>
      <c r="B4" s="912"/>
      <c r="C4" s="453" t="s">
        <v>36</v>
      </c>
      <c r="D4" s="453" t="s">
        <v>165</v>
      </c>
      <c r="E4" s="453" t="s">
        <v>36</v>
      </c>
      <c r="F4" s="454" t="s">
        <v>166</v>
      </c>
    </row>
    <row r="5" spans="1:7" x14ac:dyDescent="0.2">
      <c r="A5" s="28"/>
      <c r="B5" s="92"/>
      <c r="C5" s="37" t="s">
        <v>249</v>
      </c>
      <c r="D5" s="37" t="s">
        <v>250</v>
      </c>
      <c r="E5" s="37" t="s">
        <v>251</v>
      </c>
      <c r="F5" s="38" t="s">
        <v>258</v>
      </c>
    </row>
    <row r="6" spans="1:7" ht="31.5" x14ac:dyDescent="0.2">
      <c r="A6" s="28">
        <v>1</v>
      </c>
      <c r="B6" s="502" t="s">
        <v>969</v>
      </c>
      <c r="C6" s="655">
        <f>C7+C10+C13+C16+C19+C22</f>
        <v>352561.55</v>
      </c>
      <c r="D6" s="59">
        <f t="shared" ref="D6:F6" si="0">D7+D10+D13+D16+D19+D22</f>
        <v>1690</v>
      </c>
      <c r="E6" s="655">
        <f t="shared" si="0"/>
        <v>205981.59999999998</v>
      </c>
      <c r="F6" s="59">
        <f t="shared" si="0"/>
        <v>9052</v>
      </c>
      <c r="G6" s="372"/>
    </row>
    <row r="7" spans="1:7" x14ac:dyDescent="0.2">
      <c r="A7" s="28">
        <v>2</v>
      </c>
      <c r="B7" s="502" t="s">
        <v>970</v>
      </c>
      <c r="C7" s="655">
        <f>SUM(C8:C9)</f>
        <v>62030</v>
      </c>
      <c r="D7" s="59">
        <f t="shared" ref="D7:F7" si="1">SUM(D8:D9)</f>
        <v>268</v>
      </c>
      <c r="E7" s="655">
        <f t="shared" si="1"/>
        <v>47981.2</v>
      </c>
      <c r="F7" s="138">
        <f t="shared" si="1"/>
        <v>129</v>
      </c>
      <c r="G7" s="372"/>
    </row>
    <row r="8" spans="1:7" x14ac:dyDescent="0.2">
      <c r="A8" s="28">
        <v>3</v>
      </c>
      <c r="B8" s="501" t="s">
        <v>48</v>
      </c>
      <c r="C8" s="683">
        <v>62030</v>
      </c>
      <c r="D8" s="49">
        <v>268</v>
      </c>
      <c r="E8" s="683">
        <v>47981.2</v>
      </c>
      <c r="F8" s="56">
        <v>129</v>
      </c>
      <c r="G8" s="372"/>
    </row>
    <row r="9" spans="1:7" ht="18.75" x14ac:dyDescent="0.2">
      <c r="A9" s="28">
        <v>4</v>
      </c>
      <c r="B9" s="501" t="s">
        <v>971</v>
      </c>
      <c r="C9" s="683"/>
      <c r="D9" s="49"/>
      <c r="E9" s="683"/>
      <c r="F9" s="56"/>
      <c r="G9" s="372"/>
    </row>
    <row r="10" spans="1:7" ht="21" customHeight="1" x14ac:dyDescent="0.2">
      <c r="A10" s="28">
        <v>5</v>
      </c>
      <c r="B10" s="502" t="s">
        <v>837</v>
      </c>
      <c r="C10" s="655">
        <f>SUM(C11:C12)</f>
        <v>65192.31</v>
      </c>
      <c r="D10" s="59">
        <f t="shared" ref="D10:F10" si="2">SUM(D11:D12)</f>
        <v>623</v>
      </c>
      <c r="E10" s="655">
        <f t="shared" si="2"/>
        <v>139069.15</v>
      </c>
      <c r="F10" s="138">
        <f t="shared" si="2"/>
        <v>8743</v>
      </c>
      <c r="G10" s="372"/>
    </row>
    <row r="11" spans="1:7" x14ac:dyDescent="0.2">
      <c r="A11" s="28">
        <v>6</v>
      </c>
      <c r="B11" s="501" t="s">
        <v>48</v>
      </c>
      <c r="C11" s="683">
        <v>65192.31</v>
      </c>
      <c r="D11" s="49">
        <v>623</v>
      </c>
      <c r="E11" s="683">
        <v>139069.15</v>
      </c>
      <c r="F11" s="56">
        <v>8743</v>
      </c>
      <c r="G11" s="372"/>
    </row>
    <row r="12" spans="1:7" ht="18.75" x14ac:dyDescent="0.2">
      <c r="A12" s="28">
        <v>7</v>
      </c>
      <c r="B12" s="501" t="s">
        <v>971</v>
      </c>
      <c r="C12" s="683"/>
      <c r="D12" s="49"/>
      <c r="E12" s="683"/>
      <c r="F12" s="56"/>
      <c r="G12" s="372"/>
    </row>
    <row r="13" spans="1:7" x14ac:dyDescent="0.2">
      <c r="A13" s="28">
        <v>8</v>
      </c>
      <c r="B13" s="502" t="s">
        <v>838</v>
      </c>
      <c r="C13" s="655">
        <f>C14+C15</f>
        <v>12000</v>
      </c>
      <c r="D13" s="59">
        <f t="shared" ref="D13:F13" si="3">D14+D15</f>
        <v>40</v>
      </c>
      <c r="E13" s="655">
        <f t="shared" si="3"/>
        <v>18406.25</v>
      </c>
      <c r="F13" s="138">
        <f t="shared" si="3"/>
        <v>174</v>
      </c>
      <c r="G13" s="372"/>
    </row>
    <row r="14" spans="1:7" x14ac:dyDescent="0.2">
      <c r="A14" s="28">
        <v>9</v>
      </c>
      <c r="B14" s="501" t="s">
        <v>48</v>
      </c>
      <c r="C14" s="683">
        <v>12000</v>
      </c>
      <c r="D14" s="49">
        <v>40</v>
      </c>
      <c r="E14" s="683">
        <v>18406.25</v>
      </c>
      <c r="F14" s="56">
        <v>174</v>
      </c>
      <c r="G14" s="372"/>
    </row>
    <row r="15" spans="1:7" ht="18.75" x14ac:dyDescent="0.2">
      <c r="A15" s="28">
        <v>10</v>
      </c>
      <c r="B15" s="501" t="s">
        <v>971</v>
      </c>
      <c r="C15" s="683"/>
      <c r="D15" s="49"/>
      <c r="E15" s="683"/>
      <c r="F15" s="56"/>
      <c r="G15" s="372"/>
    </row>
    <row r="16" spans="1:7" x14ac:dyDescent="0.2">
      <c r="A16" s="28">
        <v>11</v>
      </c>
      <c r="B16" s="502" t="s">
        <v>972</v>
      </c>
      <c r="C16" s="655">
        <f>SUM(C17:C18)</f>
        <v>26558</v>
      </c>
      <c r="D16" s="59">
        <f t="shared" ref="D16:F16" si="4">SUM(D17:D18)</f>
        <v>219</v>
      </c>
      <c r="E16" s="655">
        <f t="shared" si="4"/>
        <v>525</v>
      </c>
      <c r="F16" s="138">
        <f t="shared" si="4"/>
        <v>6</v>
      </c>
    </row>
    <row r="17" spans="1:6" x14ac:dyDescent="0.2">
      <c r="A17" s="28">
        <v>12</v>
      </c>
      <c r="B17" s="501" t="s">
        <v>48</v>
      </c>
      <c r="C17" s="683">
        <v>26558</v>
      </c>
      <c r="D17" s="49">
        <v>219</v>
      </c>
      <c r="E17" s="683">
        <v>525</v>
      </c>
      <c r="F17" s="56">
        <v>6</v>
      </c>
    </row>
    <row r="18" spans="1:6" ht="18.75" x14ac:dyDescent="0.2">
      <c r="A18" s="28">
        <v>13</v>
      </c>
      <c r="B18" s="501" t="s">
        <v>971</v>
      </c>
      <c r="C18" s="683"/>
      <c r="D18" s="49"/>
      <c r="E18" s="683"/>
      <c r="F18" s="56"/>
    </row>
    <row r="19" spans="1:6" x14ac:dyDescent="0.2">
      <c r="A19" s="28">
        <v>14</v>
      </c>
      <c r="B19" s="502" t="s">
        <v>973</v>
      </c>
      <c r="C19" s="655">
        <f>SUM(C20:C21)</f>
        <v>0</v>
      </c>
      <c r="D19" s="59">
        <f t="shared" ref="D19:F19" si="5">SUM(D20:D21)</f>
        <v>0</v>
      </c>
      <c r="E19" s="655">
        <f t="shared" si="5"/>
        <v>0</v>
      </c>
      <c r="F19" s="138">
        <f t="shared" si="5"/>
        <v>0</v>
      </c>
    </row>
    <row r="20" spans="1:6" x14ac:dyDescent="0.2">
      <c r="A20" s="28">
        <v>15</v>
      </c>
      <c r="B20" s="501" t="s">
        <v>48</v>
      </c>
      <c r="C20" s="683"/>
      <c r="D20" s="49"/>
      <c r="E20" s="683"/>
      <c r="F20" s="56"/>
    </row>
    <row r="21" spans="1:6" ht="18.75" x14ac:dyDescent="0.2">
      <c r="A21" s="28">
        <v>16</v>
      </c>
      <c r="B21" s="509" t="s">
        <v>971</v>
      </c>
      <c r="C21" s="732"/>
      <c r="D21" s="141"/>
      <c r="E21" s="732"/>
      <c r="F21" s="786"/>
    </row>
    <row r="22" spans="1:6" x14ac:dyDescent="0.2">
      <c r="A22" s="28">
        <v>17</v>
      </c>
      <c r="B22" s="510" t="s">
        <v>935</v>
      </c>
      <c r="C22" s="655">
        <f>C23+C24</f>
        <v>186781.24</v>
      </c>
      <c r="D22" s="59">
        <f t="shared" ref="D22:F22" si="6">D23+D24</f>
        <v>540</v>
      </c>
      <c r="E22" s="655">
        <f t="shared" si="6"/>
        <v>0</v>
      </c>
      <c r="F22" s="138">
        <f t="shared" si="6"/>
        <v>0</v>
      </c>
    </row>
    <row r="23" spans="1:6" x14ac:dyDescent="0.2">
      <c r="A23" s="28">
        <v>18</v>
      </c>
      <c r="B23" s="501" t="s">
        <v>48</v>
      </c>
      <c r="C23" s="732">
        <v>186781.24</v>
      </c>
      <c r="D23" s="141">
        <v>540</v>
      </c>
      <c r="E23" s="733">
        <v>0</v>
      </c>
      <c r="F23" s="786">
        <v>0</v>
      </c>
    </row>
    <row r="24" spans="1:6" ht="18.75" x14ac:dyDescent="0.2">
      <c r="A24" s="28">
        <v>19</v>
      </c>
      <c r="B24" s="509" t="s">
        <v>971</v>
      </c>
      <c r="C24" s="732"/>
      <c r="D24" s="141"/>
      <c r="E24" s="732"/>
      <c r="F24" s="786"/>
    </row>
    <row r="25" spans="1:6" ht="19.5" thickBot="1" x14ac:dyDescent="0.25">
      <c r="A25" s="29">
        <v>20</v>
      </c>
      <c r="B25" s="511" t="s">
        <v>974</v>
      </c>
      <c r="C25" s="734" t="s">
        <v>277</v>
      </c>
      <c r="D25" s="788">
        <v>1690</v>
      </c>
      <c r="E25" s="734" t="s">
        <v>277</v>
      </c>
      <c r="F25" s="787">
        <v>1183</v>
      </c>
    </row>
    <row r="26" spans="1:6" s="114" customFormat="1" x14ac:dyDescent="0.2">
      <c r="A26" s="352"/>
      <c r="B26" s="353"/>
      <c r="C26" s="354"/>
      <c r="D26" s="355"/>
      <c r="E26" s="354"/>
      <c r="F26" s="355"/>
    </row>
    <row r="27" spans="1:6" x14ac:dyDescent="0.2">
      <c r="A27" s="1020" t="s">
        <v>674</v>
      </c>
      <c r="B27" s="1021"/>
      <c r="C27" s="1021"/>
      <c r="D27" s="1021"/>
      <c r="E27" s="1021"/>
      <c r="F27" s="1022"/>
    </row>
    <row r="28" spans="1:6" x14ac:dyDescent="0.2">
      <c r="A28" s="1023" t="s">
        <v>675</v>
      </c>
      <c r="B28" s="1024"/>
      <c r="C28" s="1024"/>
      <c r="D28" s="1024"/>
      <c r="E28" s="1024"/>
      <c r="F28" s="1025"/>
    </row>
    <row r="29" spans="1:6" x14ac:dyDescent="0.2">
      <c r="A29" s="1019" t="s">
        <v>833</v>
      </c>
      <c r="B29" s="1019"/>
      <c r="C29" s="1019"/>
      <c r="D29" s="1019"/>
      <c r="E29" s="1019"/>
      <c r="F29" s="1019"/>
    </row>
    <row r="30" spans="1:6" x14ac:dyDescent="0.2">
      <c r="E30" s="621"/>
    </row>
    <row r="31" spans="1:6" x14ac:dyDescent="0.2">
      <c r="E31" s="621"/>
      <c r="F31" s="621"/>
    </row>
    <row r="32" spans="1:6" ht="18.75" x14ac:dyDescent="0.3">
      <c r="E32" s="735"/>
      <c r="F32" s="735"/>
    </row>
    <row r="35" spans="2:5" x14ac:dyDescent="0.25">
      <c r="B35" s="231" t="s">
        <v>1269</v>
      </c>
      <c r="C35" s="621">
        <f>'T8-Soc_štipendiá'!E6+'T19-Štip_ z vlastných '!E6+'T20_motivačné štipendiá_nová'!E8+'T20_motivačné štipendiá_nová'!F8</f>
        <v>2798180.6</v>
      </c>
      <c r="D35" s="785">
        <f>'T13-Fondy'!H16</f>
        <v>2798180.6</v>
      </c>
      <c r="E35" s="825">
        <f>C35-D35</f>
        <v>0</v>
      </c>
    </row>
  </sheetData>
  <mergeCells count="10">
    <mergeCell ref="C2:F2"/>
    <mergeCell ref="A29:F29"/>
    <mergeCell ref="A27:F27"/>
    <mergeCell ref="A28:F28"/>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6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42"/>
  </sheetPr>
  <dimension ref="A1:H16"/>
  <sheetViews>
    <sheetView zoomScaleNormal="100" workbookViewId="0">
      <pane xSplit="2" ySplit="5" topLeftCell="C6" activePane="bottomRight" state="frozen"/>
      <selection pane="topRight" activeCell="C1" sqref="C1"/>
      <selection pane="bottomLeft" activeCell="A5" sqref="A5"/>
      <selection pane="bottomRight" activeCell="F20" sqref="F20"/>
    </sheetView>
  </sheetViews>
  <sheetFormatPr defaultColWidth="9.140625" defaultRowHeight="18.75" x14ac:dyDescent="0.25"/>
  <cols>
    <col min="1" max="1" width="9.140625" style="234"/>
    <col min="2" max="2" width="67" style="258" customWidth="1"/>
    <col min="3" max="3" width="20.28515625" style="289" customWidth="1"/>
    <col min="4" max="4" width="23.5703125" style="289" customWidth="1"/>
    <col min="5" max="5" width="22.140625" style="289" customWidth="1"/>
    <col min="6" max="6" width="23.85546875" style="234" customWidth="1"/>
    <col min="7" max="7" width="16.140625" style="234" customWidth="1"/>
    <col min="8" max="16384" width="9.140625" style="234"/>
  </cols>
  <sheetData>
    <row r="1" spans="1:8" ht="50.1" customHeight="1" thickBot="1" x14ac:dyDescent="0.3">
      <c r="A1" s="966" t="s">
        <v>1168</v>
      </c>
      <c r="B1" s="1028"/>
      <c r="C1" s="1028"/>
      <c r="D1" s="1029"/>
      <c r="E1" s="1029"/>
      <c r="F1" s="1030"/>
    </row>
    <row r="2" spans="1:8" ht="35.1" customHeight="1" thickBot="1" x14ac:dyDescent="0.3">
      <c r="A2" s="1031" t="s">
        <v>358</v>
      </c>
      <c r="B2" s="1032"/>
      <c r="C2" s="1032"/>
      <c r="D2" s="1033"/>
      <c r="E2" s="1033"/>
      <c r="F2" s="1034"/>
    </row>
    <row r="3" spans="1:8" ht="33" customHeight="1" x14ac:dyDescent="0.25">
      <c r="A3" s="947" t="s">
        <v>173</v>
      </c>
      <c r="B3" s="1037" t="s">
        <v>291</v>
      </c>
      <c r="C3" s="1035">
        <v>2019</v>
      </c>
      <c r="D3" s="1035"/>
      <c r="E3" s="1035">
        <v>2020</v>
      </c>
      <c r="F3" s="1035"/>
    </row>
    <row r="4" spans="1:8" ht="71.25" customHeight="1" x14ac:dyDescent="0.25">
      <c r="A4" s="865"/>
      <c r="B4" s="1038"/>
      <c r="C4" s="533" t="s">
        <v>880</v>
      </c>
      <c r="D4" s="533" t="s">
        <v>995</v>
      </c>
      <c r="E4" s="533" t="s">
        <v>880</v>
      </c>
      <c r="F4" s="534" t="s">
        <v>995</v>
      </c>
    </row>
    <row r="5" spans="1:8" ht="18.75" customHeight="1" x14ac:dyDescent="0.25">
      <c r="A5" s="236"/>
      <c r="B5" s="237"/>
      <c r="C5" s="238" t="s">
        <v>249</v>
      </c>
      <c r="D5" s="238" t="s">
        <v>250</v>
      </c>
      <c r="E5" s="404" t="s">
        <v>251</v>
      </c>
      <c r="F5" s="406" t="s">
        <v>258</v>
      </c>
    </row>
    <row r="6" spans="1:8" s="286" customFormat="1" ht="34.5" customHeight="1" x14ac:dyDescent="0.2">
      <c r="A6" s="243">
        <v>1</v>
      </c>
      <c r="B6" s="405" t="s">
        <v>743</v>
      </c>
      <c r="C6" s="246">
        <v>29765.550000000047</v>
      </c>
      <c r="D6" s="246">
        <v>3014.9000000000233</v>
      </c>
      <c r="E6" s="245">
        <f>C9</f>
        <v>-9878.4499999999534</v>
      </c>
      <c r="F6" s="407">
        <f>D9</f>
        <v>-2087.6600000000326</v>
      </c>
      <c r="G6" s="358"/>
      <c r="H6" s="359"/>
    </row>
    <row r="7" spans="1:8" ht="36" customHeight="1" x14ac:dyDescent="0.25">
      <c r="A7" s="243">
        <v>2</v>
      </c>
      <c r="B7" s="405" t="s">
        <v>874</v>
      </c>
      <c r="C7" s="246">
        <v>1197746</v>
      </c>
      <c r="D7" s="246">
        <v>551273</v>
      </c>
      <c r="E7" s="246">
        <v>1621120</v>
      </c>
      <c r="F7" s="408">
        <v>517400</v>
      </c>
    </row>
    <row r="8" spans="1:8" ht="35.25" customHeight="1" x14ac:dyDescent="0.25">
      <c r="A8" s="243">
        <v>3</v>
      </c>
      <c r="B8" s="405" t="s">
        <v>744</v>
      </c>
      <c r="C8" s="246">
        <v>1237390</v>
      </c>
      <c r="D8" s="246">
        <v>556375.56000000006</v>
      </c>
      <c r="E8" s="246">
        <v>1620997</v>
      </c>
      <c r="F8" s="408">
        <v>503912</v>
      </c>
    </row>
    <row r="9" spans="1:8" ht="39.75" customHeight="1" x14ac:dyDescent="0.25">
      <c r="A9" s="243">
        <v>4</v>
      </c>
      <c r="B9" s="405" t="s">
        <v>875</v>
      </c>
      <c r="C9" s="245">
        <f>C6+C7-C8</f>
        <v>-9878.4499999999534</v>
      </c>
      <c r="D9" s="245">
        <f>D6+D7-D8</f>
        <v>-2087.6600000000326</v>
      </c>
      <c r="E9" s="245">
        <f>E6+E7-E8</f>
        <v>-9755.4499999999534</v>
      </c>
      <c r="F9" s="407">
        <f>F6+F7-F8</f>
        <v>11400.339999999967</v>
      </c>
    </row>
    <row r="10" spans="1:8" ht="36" customHeight="1" thickBot="1" x14ac:dyDescent="0.3">
      <c r="A10" s="409">
        <v>5</v>
      </c>
      <c r="B10" s="410" t="s">
        <v>876</v>
      </c>
      <c r="C10" s="411">
        <v>2924</v>
      </c>
      <c r="D10" s="411">
        <v>1404</v>
      </c>
      <c r="E10" s="411">
        <v>3607</v>
      </c>
      <c r="F10" s="412">
        <v>1127</v>
      </c>
    </row>
    <row r="11" spans="1:8" ht="21" customHeight="1" x14ac:dyDescent="0.25">
      <c r="A11" s="287"/>
      <c r="B11" s="288"/>
      <c r="C11" s="234"/>
      <c r="D11" s="234"/>
      <c r="E11" s="234"/>
      <c r="G11" s="286"/>
    </row>
    <row r="12" spans="1:8" ht="21" customHeight="1" x14ac:dyDescent="0.25">
      <c r="A12" s="1036" t="s">
        <v>877</v>
      </c>
      <c r="B12" s="1036"/>
      <c r="C12" s="1036"/>
      <c r="D12" s="1036"/>
      <c r="E12" s="1036"/>
      <c r="F12" s="1036"/>
    </row>
    <row r="13" spans="1:8" ht="18" x14ac:dyDescent="0.25">
      <c r="A13" s="360" t="s">
        <v>878</v>
      </c>
      <c r="B13" s="361"/>
      <c r="C13" s="356"/>
      <c r="D13" s="356"/>
      <c r="E13" s="356"/>
      <c r="F13" s="357"/>
    </row>
    <row r="14" spans="1:8" ht="18" x14ac:dyDescent="0.25">
      <c r="A14" s="360" t="s">
        <v>879</v>
      </c>
      <c r="B14" s="361"/>
      <c r="C14" s="356"/>
      <c r="D14" s="356"/>
      <c r="E14" s="356"/>
      <c r="F14" s="357"/>
    </row>
    <row r="16" spans="1:8" x14ac:dyDescent="0.25">
      <c r="C16" s="289" t="s">
        <v>141</v>
      </c>
    </row>
  </sheetData>
  <mergeCells count="7">
    <mergeCell ref="A1:F1"/>
    <mergeCell ref="A2:F2"/>
    <mergeCell ref="E3:F3"/>
    <mergeCell ref="A12:F12"/>
    <mergeCell ref="C3:D3"/>
    <mergeCell ref="B3:B4"/>
    <mergeCell ref="A3:A4"/>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árok25">
    <tabColor indexed="42"/>
    <pageSetUpPr fitToPage="1"/>
  </sheetPr>
  <dimension ref="A1:M12"/>
  <sheetViews>
    <sheetView workbookViewId="0">
      <pane xSplit="1" ySplit="5" topLeftCell="C6" activePane="bottomRight" state="frozen"/>
      <selection pane="topRight" activeCell="B1" sqref="B1"/>
      <selection pane="bottomLeft" activeCell="A6" sqref="A6"/>
      <selection pane="bottomRight" activeCell="H12" sqref="H12"/>
    </sheetView>
  </sheetViews>
  <sheetFormatPr defaultColWidth="9.140625" defaultRowHeight="15.75" x14ac:dyDescent="0.2"/>
  <cols>
    <col min="1" max="1" width="8.85546875" style="71" customWidth="1"/>
    <col min="2" max="2" width="20.5703125" style="71" customWidth="1"/>
    <col min="3" max="3" width="18.28515625" style="71" customWidth="1"/>
    <col min="4" max="4" width="15.85546875" style="71" customWidth="1"/>
    <col min="5" max="5" width="15.7109375" style="71" customWidth="1"/>
    <col min="6" max="6" width="14.5703125" style="71" customWidth="1"/>
    <col min="7" max="7" width="18.7109375" style="71" customWidth="1"/>
    <col min="8" max="8" width="20.28515625" style="71" customWidth="1"/>
    <col min="9" max="9" width="18" style="71" customWidth="1"/>
    <col min="10" max="10" width="16" style="71" bestFit="1" customWidth="1"/>
    <col min="11" max="11" width="16.85546875" style="71" customWidth="1"/>
    <col min="12" max="12" width="14.85546875" style="71" bestFit="1" customWidth="1"/>
    <col min="13" max="13" width="17.7109375" style="71" customWidth="1"/>
    <col min="14" max="16384" width="9.140625" style="71"/>
  </cols>
  <sheetData>
    <row r="1" spans="1:13" s="69" customFormat="1" ht="35.1" customHeight="1" thickBot="1" x14ac:dyDescent="0.25">
      <c r="A1" s="1043" t="s">
        <v>1169</v>
      </c>
      <c r="B1" s="1044"/>
      <c r="C1" s="1044"/>
      <c r="D1" s="1044"/>
      <c r="E1" s="1044"/>
      <c r="F1" s="1044"/>
      <c r="G1" s="1044"/>
      <c r="H1" s="1044"/>
      <c r="I1" s="1044"/>
      <c r="J1" s="1044"/>
      <c r="K1" s="1044"/>
      <c r="L1" s="1044"/>
      <c r="M1" s="1045"/>
    </row>
    <row r="2" spans="1:13" s="69" customFormat="1" ht="42.75" customHeight="1" x14ac:dyDescent="0.2">
      <c r="A2" s="895" t="s">
        <v>361</v>
      </c>
      <c r="B2" s="896"/>
      <c r="C2" s="896"/>
      <c r="D2" s="896"/>
      <c r="E2" s="896"/>
      <c r="F2" s="896"/>
      <c r="G2" s="896"/>
      <c r="H2" s="896"/>
      <c r="I2" s="896"/>
      <c r="J2" s="896"/>
      <c r="K2" s="896"/>
      <c r="L2" s="896"/>
      <c r="M2" s="897"/>
    </row>
    <row r="3" spans="1:13" s="69" customFormat="1" ht="45.75" customHeight="1" x14ac:dyDescent="0.2">
      <c r="A3" s="1039" t="s">
        <v>173</v>
      </c>
      <c r="B3" s="1041" t="s">
        <v>975</v>
      </c>
      <c r="C3" s="1041"/>
      <c r="D3" s="1041"/>
      <c r="E3" s="1041"/>
      <c r="F3" s="1041"/>
      <c r="G3" s="1041"/>
      <c r="H3" s="1041" t="s">
        <v>1170</v>
      </c>
      <c r="I3" s="1041"/>
      <c r="J3" s="1041"/>
      <c r="K3" s="1041"/>
      <c r="L3" s="1041"/>
      <c r="M3" s="1042"/>
    </row>
    <row r="4" spans="1:13" s="70" customFormat="1" ht="171.75" customHeight="1" x14ac:dyDescent="0.2">
      <c r="A4" s="1040"/>
      <c r="B4" s="283" t="s">
        <v>739</v>
      </c>
      <c r="C4" s="283" t="s">
        <v>740</v>
      </c>
      <c r="D4" s="283" t="s">
        <v>196</v>
      </c>
      <c r="E4" s="283" t="s">
        <v>70</v>
      </c>
      <c r="F4" s="283" t="s">
        <v>71</v>
      </c>
      <c r="G4" s="283" t="s">
        <v>171</v>
      </c>
      <c r="H4" s="283" t="s">
        <v>739</v>
      </c>
      <c r="I4" s="283" t="s">
        <v>740</v>
      </c>
      <c r="J4" s="283" t="s">
        <v>196</v>
      </c>
      <c r="K4" s="283" t="s">
        <v>70</v>
      </c>
      <c r="L4" s="95" t="s">
        <v>71</v>
      </c>
      <c r="M4" s="97" t="s">
        <v>171</v>
      </c>
    </row>
    <row r="5" spans="1:13" x14ac:dyDescent="0.2">
      <c r="A5" s="98"/>
      <c r="B5" s="96" t="s">
        <v>249</v>
      </c>
      <c r="C5" s="96" t="s">
        <v>250</v>
      </c>
      <c r="D5" s="96" t="s">
        <v>251</v>
      </c>
      <c r="E5" s="96" t="s">
        <v>258</v>
      </c>
      <c r="F5" s="96" t="s">
        <v>252</v>
      </c>
      <c r="G5" s="96" t="s">
        <v>676</v>
      </c>
      <c r="H5" s="96" t="s">
        <v>254</v>
      </c>
      <c r="I5" s="96" t="s">
        <v>255</v>
      </c>
      <c r="J5" s="96" t="s">
        <v>256</v>
      </c>
      <c r="K5" s="96" t="s">
        <v>677</v>
      </c>
      <c r="L5" s="209" t="s">
        <v>678</v>
      </c>
      <c r="M5" s="99" t="s">
        <v>836</v>
      </c>
    </row>
    <row r="6" spans="1:13" ht="36" customHeight="1" thickBot="1" x14ac:dyDescent="0.25">
      <c r="A6" s="100">
        <v>1</v>
      </c>
      <c r="B6" s="210">
        <v>37457449.689999998</v>
      </c>
      <c r="C6" s="210">
        <v>67747283.200000003</v>
      </c>
      <c r="D6" s="210">
        <v>16242786.42</v>
      </c>
      <c r="E6" s="210">
        <v>5549350.2000000002</v>
      </c>
      <c r="F6" s="210">
        <v>1085580.3999999999</v>
      </c>
      <c r="G6" s="211">
        <f>SUM(B6:F6)</f>
        <v>128082449.91000001</v>
      </c>
      <c r="H6" s="210">
        <v>37791117.549999997</v>
      </c>
      <c r="I6" s="210">
        <v>63528373.450000003</v>
      </c>
      <c r="J6" s="210">
        <v>23123105.969999999</v>
      </c>
      <c r="K6" s="210">
        <v>6764074.7800000003</v>
      </c>
      <c r="L6" s="210">
        <v>5013447.3099999996</v>
      </c>
      <c r="M6" s="212">
        <f>SUM(H6:L6)</f>
        <v>136220119.06</v>
      </c>
    </row>
    <row r="7" spans="1:13" x14ac:dyDescent="0.2">
      <c r="H7" s="489">
        <f>B6+'T11-Zdroje KV'!D15-'T5 - Analýza nákladov'!E91</f>
        <v>37791117.549999997</v>
      </c>
      <c r="I7" s="489">
        <f>C6+'T11-Zdroje KV'!D16-'T5 - Analýza nákladov'!E93</f>
        <v>63528373.450000003</v>
      </c>
      <c r="M7" s="489"/>
    </row>
    <row r="8" spans="1:13" x14ac:dyDescent="0.2">
      <c r="L8" s="489"/>
      <c r="M8" s="489"/>
    </row>
    <row r="9" spans="1:13" ht="15.75" customHeight="1" x14ac:dyDescent="0.2">
      <c r="B9" s="377" t="s">
        <v>815</v>
      </c>
      <c r="C9" s="377"/>
      <c r="E9" s="489">
        <f>B6+'T11-Zdroje KV'!D15-'T5 - Analýza nákladov'!E91</f>
        <v>37791117.549999997</v>
      </c>
      <c r="F9" s="489">
        <f>H6</f>
        <v>37791117.549999997</v>
      </c>
      <c r="G9" s="489">
        <f>E9-F9</f>
        <v>0</v>
      </c>
      <c r="M9" s="489"/>
    </row>
    <row r="10" spans="1:13" x14ac:dyDescent="0.2">
      <c r="E10" s="489"/>
      <c r="F10" s="489"/>
      <c r="G10" s="489"/>
      <c r="M10" s="489"/>
    </row>
    <row r="11" spans="1:13" x14ac:dyDescent="0.2">
      <c r="B11" s="377" t="s">
        <v>692</v>
      </c>
      <c r="C11" s="377"/>
      <c r="E11" s="489">
        <f>C6+'T11-Zdroje KV'!D16-'T5 - Analýza nákladov'!E93</f>
        <v>63528373.450000003</v>
      </c>
      <c r="F11" s="489">
        <f>I6</f>
        <v>63528373.450000003</v>
      </c>
      <c r="G11" s="489">
        <f>E11-F11</f>
        <v>0</v>
      </c>
      <c r="M11" s="489"/>
    </row>
    <row r="12" spans="1:13" x14ac:dyDescent="0.2">
      <c r="M12" s="489"/>
    </row>
  </sheetData>
  <mergeCells count="5">
    <mergeCell ref="A3:A4"/>
    <mergeCell ref="B3:G3"/>
    <mergeCell ref="H3:M3"/>
    <mergeCell ref="A1:M1"/>
    <mergeCell ref="A2:M2"/>
  </mergeCells>
  <phoneticPr fontId="24" type="noConversion"/>
  <pageMargins left="0.4" right="0.27" top="0.98425196850393704" bottom="0.98425196850393704" header="0.51181102362204722" footer="0.51181102362204722"/>
  <pageSetup paperSize="9" scale="65"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pageSetUpPr fitToPage="1"/>
  </sheetPr>
  <dimension ref="A1:I46"/>
  <sheetViews>
    <sheetView zoomScale="90" zoomScaleNormal="90" workbookViewId="0">
      <pane xSplit="3" ySplit="3" topLeftCell="D32" activePane="bottomRight" state="frozen"/>
      <selection pane="topRight" activeCell="D1" sqref="D1"/>
      <selection pane="bottomLeft" activeCell="A4" sqref="A4"/>
      <selection pane="bottomRight" activeCell="G23" sqref="G23:H30"/>
    </sheetView>
  </sheetViews>
  <sheetFormatPr defaultColWidth="9.140625" defaultRowHeight="15.75" x14ac:dyDescent="0.2"/>
  <cols>
    <col min="1" max="1" width="7.28515625" style="161" customWidth="1"/>
    <col min="2" max="2" width="39.85546875" style="161" customWidth="1"/>
    <col min="3" max="3" width="9.42578125" style="161" customWidth="1"/>
    <col min="4" max="4" width="18.42578125" style="161" customWidth="1"/>
    <col min="5" max="5" width="16.7109375" style="161" customWidth="1"/>
    <col min="6" max="6" width="15.42578125" style="161" customWidth="1"/>
    <col min="7" max="7" width="12.140625" style="161" bestFit="1" customWidth="1"/>
    <col min="8" max="8" width="10.140625" style="161" bestFit="1" customWidth="1"/>
    <col min="9" max="9" width="11" style="161" bestFit="1" customWidth="1"/>
    <col min="10" max="16384" width="9.140625" style="161"/>
  </cols>
  <sheetData>
    <row r="1" spans="1:7" ht="66.75" customHeight="1" thickBot="1" x14ac:dyDescent="0.25">
      <c r="A1" s="1052" t="s">
        <v>1171</v>
      </c>
      <c r="B1" s="1053"/>
      <c r="C1" s="1053"/>
      <c r="D1" s="1053"/>
      <c r="E1" s="1053"/>
      <c r="F1" s="1054"/>
    </row>
    <row r="2" spans="1:7" ht="36.75" customHeight="1" thickBot="1" x14ac:dyDescent="0.25">
      <c r="A2" s="1055" t="s">
        <v>355</v>
      </c>
      <c r="B2" s="1056"/>
      <c r="C2" s="1056"/>
      <c r="D2" s="1056"/>
      <c r="E2" s="1056"/>
      <c r="F2" s="1057"/>
    </row>
    <row r="3" spans="1:7" s="162" customFormat="1" ht="69" customHeight="1" thickBot="1" x14ac:dyDescent="0.25">
      <c r="A3" s="474" t="s">
        <v>503</v>
      </c>
      <c r="B3" s="474" t="s">
        <v>372</v>
      </c>
      <c r="C3" s="477" t="s">
        <v>173</v>
      </c>
      <c r="D3" s="477" t="s">
        <v>1172</v>
      </c>
      <c r="E3" s="478" t="s">
        <v>1173</v>
      </c>
      <c r="F3" s="479" t="s">
        <v>1146</v>
      </c>
      <c r="G3" s="161"/>
    </row>
    <row r="4" spans="1:7" s="162" customFormat="1" x14ac:dyDescent="0.2">
      <c r="A4" s="470"/>
      <c r="B4" s="480"/>
      <c r="C4" s="472"/>
      <c r="D4" s="472" t="s">
        <v>249</v>
      </c>
      <c r="E4" s="472" t="s">
        <v>250</v>
      </c>
      <c r="F4" s="473" t="s">
        <v>251</v>
      </c>
      <c r="G4" s="161"/>
    </row>
    <row r="5" spans="1:7" customFormat="1" x14ac:dyDescent="0.25">
      <c r="A5" s="193">
        <v>601</v>
      </c>
      <c r="B5" s="186" t="s">
        <v>577</v>
      </c>
      <c r="C5" s="187" t="s">
        <v>578</v>
      </c>
      <c r="D5" s="715"/>
      <c r="E5" s="716"/>
      <c r="F5" s="717">
        <f>E5-D5</f>
        <v>0</v>
      </c>
      <c r="G5" s="161"/>
    </row>
    <row r="6" spans="1:7" customFormat="1" x14ac:dyDescent="0.25">
      <c r="A6" s="194">
        <v>602</v>
      </c>
      <c r="B6" s="188" t="s">
        <v>579</v>
      </c>
      <c r="C6" s="189" t="s">
        <v>580</v>
      </c>
      <c r="D6" s="718">
        <v>4757470.28</v>
      </c>
      <c r="E6" s="719">
        <v>2529853.14</v>
      </c>
      <c r="F6" s="717">
        <f t="shared" ref="F6:F39" si="0">E6-D6</f>
        <v>-2227617.14</v>
      </c>
      <c r="G6" s="161"/>
    </row>
    <row r="7" spans="1:7" customFormat="1" x14ac:dyDescent="0.25">
      <c r="A7" s="194">
        <v>604</v>
      </c>
      <c r="B7" s="190" t="s">
        <v>581</v>
      </c>
      <c r="C7" s="189" t="s">
        <v>582</v>
      </c>
      <c r="D7" s="718">
        <v>82408.13</v>
      </c>
      <c r="E7" s="719">
        <v>30634.7</v>
      </c>
      <c r="F7" s="717">
        <f t="shared" si="0"/>
        <v>-51773.430000000008</v>
      </c>
      <c r="G7" s="161"/>
    </row>
    <row r="8" spans="1:7" customFormat="1" x14ac:dyDescent="0.25">
      <c r="A8" s="194">
        <v>611</v>
      </c>
      <c r="B8" s="188" t="s">
        <v>583</v>
      </c>
      <c r="C8" s="189" t="s">
        <v>584</v>
      </c>
      <c r="D8" s="718"/>
      <c r="E8" s="719"/>
      <c r="F8" s="717">
        <f t="shared" si="0"/>
        <v>0</v>
      </c>
      <c r="G8" s="161"/>
    </row>
    <row r="9" spans="1:7" customFormat="1" x14ac:dyDescent="0.25">
      <c r="A9" s="194">
        <v>612</v>
      </c>
      <c r="B9" s="188" t="s">
        <v>585</v>
      </c>
      <c r="C9" s="189" t="s">
        <v>586</v>
      </c>
      <c r="D9" s="718"/>
      <c r="E9" s="719"/>
      <c r="F9" s="717">
        <f t="shared" si="0"/>
        <v>0</v>
      </c>
      <c r="G9" s="161"/>
    </row>
    <row r="10" spans="1:7" customFormat="1" x14ac:dyDescent="0.25">
      <c r="A10" s="194">
        <v>613</v>
      </c>
      <c r="B10" s="188" t="s">
        <v>587</v>
      </c>
      <c r="C10" s="189" t="s">
        <v>588</v>
      </c>
      <c r="D10" s="718"/>
      <c r="E10" s="719"/>
      <c r="F10" s="717">
        <f t="shared" si="0"/>
        <v>0</v>
      </c>
      <c r="G10" s="161"/>
    </row>
    <row r="11" spans="1:7" customFormat="1" x14ac:dyDescent="0.25">
      <c r="A11" s="194">
        <v>614</v>
      </c>
      <c r="B11" s="188" t="s">
        <v>589</v>
      </c>
      <c r="C11" s="189" t="s">
        <v>590</v>
      </c>
      <c r="D11" s="718"/>
      <c r="E11" s="719"/>
      <c r="F11" s="717">
        <f t="shared" si="0"/>
        <v>0</v>
      </c>
      <c r="G11" s="161"/>
    </row>
    <row r="12" spans="1:7" customFormat="1" x14ac:dyDescent="0.25">
      <c r="A12" s="194">
        <v>621</v>
      </c>
      <c r="B12" s="188" t="s">
        <v>591</v>
      </c>
      <c r="C12" s="189" t="s">
        <v>592</v>
      </c>
      <c r="D12" s="718">
        <v>3273</v>
      </c>
      <c r="E12" s="719">
        <v>3533.4</v>
      </c>
      <c r="F12" s="717">
        <f t="shared" si="0"/>
        <v>260.40000000000009</v>
      </c>
      <c r="G12" s="161"/>
    </row>
    <row r="13" spans="1:7" customFormat="1" x14ac:dyDescent="0.25">
      <c r="A13" s="194">
        <v>622</v>
      </c>
      <c r="B13" s="188" t="s">
        <v>593</v>
      </c>
      <c r="C13" s="189" t="s">
        <v>594</v>
      </c>
      <c r="D13" s="718"/>
      <c r="E13" s="719"/>
      <c r="F13" s="717">
        <f t="shared" si="0"/>
        <v>0</v>
      </c>
      <c r="G13" s="161"/>
    </row>
    <row r="14" spans="1:7" customFormat="1" x14ac:dyDescent="0.25">
      <c r="A14" s="194">
        <v>623</v>
      </c>
      <c r="B14" s="188" t="s">
        <v>595</v>
      </c>
      <c r="C14" s="189" t="s">
        <v>596</v>
      </c>
      <c r="D14" s="718"/>
      <c r="E14" s="719"/>
      <c r="F14" s="717">
        <f t="shared" si="0"/>
        <v>0</v>
      </c>
    </row>
    <row r="15" spans="1:7" customFormat="1" x14ac:dyDescent="0.25">
      <c r="A15" s="194">
        <v>624</v>
      </c>
      <c r="B15" s="188" t="s">
        <v>597</v>
      </c>
      <c r="C15" s="189" t="s">
        <v>598</v>
      </c>
      <c r="D15" s="718"/>
      <c r="E15" s="719"/>
      <c r="F15" s="717">
        <f t="shared" si="0"/>
        <v>0</v>
      </c>
    </row>
    <row r="16" spans="1:7" customFormat="1" x14ac:dyDescent="0.25">
      <c r="A16" s="194">
        <v>641</v>
      </c>
      <c r="B16" s="188" t="s">
        <v>534</v>
      </c>
      <c r="C16" s="189" t="s">
        <v>599</v>
      </c>
      <c r="D16" s="718">
        <v>20848.240000000002</v>
      </c>
      <c r="E16" s="719">
        <v>2645.75</v>
      </c>
      <c r="F16" s="717">
        <f t="shared" si="0"/>
        <v>-18202.490000000002</v>
      </c>
    </row>
    <row r="17" spans="1:9" customFormat="1" x14ac:dyDescent="0.25">
      <c r="A17" s="194">
        <v>642</v>
      </c>
      <c r="B17" s="188" t="s">
        <v>536</v>
      </c>
      <c r="C17" s="189" t="s">
        <v>600</v>
      </c>
      <c r="D17" s="718">
        <v>7097.32</v>
      </c>
      <c r="E17" s="719">
        <v>5684.12</v>
      </c>
      <c r="F17" s="717">
        <f t="shared" si="0"/>
        <v>-1413.1999999999998</v>
      </c>
    </row>
    <row r="18" spans="1:9" customFormat="1" x14ac:dyDescent="0.25">
      <c r="A18" s="194">
        <v>643</v>
      </c>
      <c r="B18" s="188" t="s">
        <v>601</v>
      </c>
      <c r="C18" s="189" t="s">
        <v>602</v>
      </c>
      <c r="D18" s="718"/>
      <c r="E18" s="719"/>
      <c r="F18" s="717">
        <f t="shared" si="0"/>
        <v>0</v>
      </c>
    </row>
    <row r="19" spans="1:9" customFormat="1" x14ac:dyDescent="0.25">
      <c r="A19" s="194">
        <v>644</v>
      </c>
      <c r="B19" s="188" t="s">
        <v>540</v>
      </c>
      <c r="C19" s="189" t="s">
        <v>603</v>
      </c>
      <c r="D19" s="718">
        <v>185.77</v>
      </c>
      <c r="E19" s="719">
        <v>243.6</v>
      </c>
      <c r="F19" s="717">
        <f t="shared" si="0"/>
        <v>57.829999999999984</v>
      </c>
    </row>
    <row r="20" spans="1:9" customFormat="1" x14ac:dyDescent="0.25">
      <c r="A20" s="194">
        <v>645</v>
      </c>
      <c r="B20" s="188" t="s">
        <v>604</v>
      </c>
      <c r="C20" s="189" t="s">
        <v>605</v>
      </c>
      <c r="D20" s="718"/>
      <c r="E20" s="719"/>
      <c r="F20" s="717">
        <f t="shared" si="0"/>
        <v>0</v>
      </c>
    </row>
    <row r="21" spans="1:9" customFormat="1" x14ac:dyDescent="0.25">
      <c r="A21" s="194">
        <v>646</v>
      </c>
      <c r="B21" s="188" t="s">
        <v>606</v>
      </c>
      <c r="C21" s="189" t="s">
        <v>607</v>
      </c>
      <c r="D21" s="718"/>
      <c r="E21" s="719"/>
      <c r="F21" s="717">
        <f t="shared" si="0"/>
        <v>0</v>
      </c>
    </row>
    <row r="22" spans="1:9" customFormat="1" x14ac:dyDescent="0.25">
      <c r="A22" s="194">
        <v>647</v>
      </c>
      <c r="B22" s="188" t="s">
        <v>608</v>
      </c>
      <c r="C22" s="189" t="s">
        <v>609</v>
      </c>
      <c r="D22" s="718"/>
      <c r="E22" s="719"/>
      <c r="F22" s="717">
        <f t="shared" si="0"/>
        <v>0</v>
      </c>
    </row>
    <row r="23" spans="1:9" customFormat="1" x14ac:dyDescent="0.25">
      <c r="A23" s="194">
        <v>648</v>
      </c>
      <c r="B23" s="512" t="s">
        <v>976</v>
      </c>
      <c r="C23" s="189" t="s">
        <v>610</v>
      </c>
      <c r="D23" s="718">
        <v>203869.97</v>
      </c>
      <c r="E23" s="719">
        <v>133469.16</v>
      </c>
      <c r="F23" s="717">
        <f t="shared" si="0"/>
        <v>-70400.81</v>
      </c>
      <c r="H23" s="647"/>
      <c r="I23" s="647"/>
    </row>
    <row r="24" spans="1:9" customFormat="1" x14ac:dyDescent="0.25">
      <c r="A24" s="194">
        <v>649</v>
      </c>
      <c r="B24" s="188" t="s">
        <v>611</v>
      </c>
      <c r="C24" s="189" t="s">
        <v>612</v>
      </c>
      <c r="D24" s="718">
        <v>33675.53</v>
      </c>
      <c r="E24" s="719">
        <v>28343.01</v>
      </c>
      <c r="F24" s="717">
        <f t="shared" si="0"/>
        <v>-5332.52</v>
      </c>
    </row>
    <row r="25" spans="1:9" customFormat="1" x14ac:dyDescent="0.25">
      <c r="A25" s="194">
        <v>651</v>
      </c>
      <c r="B25" s="188" t="s">
        <v>613</v>
      </c>
      <c r="C25" s="189" t="s">
        <v>614</v>
      </c>
      <c r="D25" s="718"/>
      <c r="E25" s="719"/>
      <c r="F25" s="717">
        <f t="shared" si="0"/>
        <v>0</v>
      </c>
    </row>
    <row r="26" spans="1:9" customFormat="1" x14ac:dyDescent="0.25">
      <c r="A26" s="194">
        <v>652</v>
      </c>
      <c r="B26" s="188" t="s">
        <v>615</v>
      </c>
      <c r="C26" s="189" t="s">
        <v>616</v>
      </c>
      <c r="D26" s="718"/>
      <c r="E26" s="719"/>
      <c r="F26" s="717">
        <f t="shared" si="0"/>
        <v>0</v>
      </c>
    </row>
    <row r="27" spans="1:9" customFormat="1" x14ac:dyDescent="0.25">
      <c r="A27" s="194">
        <v>653</v>
      </c>
      <c r="B27" s="188" t="s">
        <v>617</v>
      </c>
      <c r="C27" s="189" t="s">
        <v>618</v>
      </c>
      <c r="D27" s="718"/>
      <c r="E27" s="719"/>
      <c r="F27" s="717">
        <f t="shared" si="0"/>
        <v>0</v>
      </c>
    </row>
    <row r="28" spans="1:9" customFormat="1" x14ac:dyDescent="0.25">
      <c r="A28" s="194">
        <v>654</v>
      </c>
      <c r="B28" s="188" t="s">
        <v>619</v>
      </c>
      <c r="C28" s="189" t="s">
        <v>620</v>
      </c>
      <c r="D28" s="718"/>
      <c r="E28" s="719"/>
      <c r="F28" s="717">
        <f t="shared" si="0"/>
        <v>0</v>
      </c>
    </row>
    <row r="29" spans="1:9" customFormat="1" x14ac:dyDescent="0.25">
      <c r="A29" s="194">
        <v>655</v>
      </c>
      <c r="B29" s="188" t="s">
        <v>621</v>
      </c>
      <c r="C29" s="189" t="s">
        <v>622</v>
      </c>
      <c r="D29" s="718"/>
      <c r="E29" s="719"/>
      <c r="F29" s="717">
        <f t="shared" si="0"/>
        <v>0</v>
      </c>
    </row>
    <row r="30" spans="1:9" customFormat="1" x14ac:dyDescent="0.25">
      <c r="A30" s="195">
        <v>656</v>
      </c>
      <c r="B30" s="188" t="s">
        <v>623</v>
      </c>
      <c r="C30" s="189" t="s">
        <v>624</v>
      </c>
      <c r="D30" s="718">
        <v>352561.55</v>
      </c>
      <c r="E30" s="719">
        <v>205981.6</v>
      </c>
      <c r="F30" s="717">
        <f t="shared" si="0"/>
        <v>-146579.94999999998</v>
      </c>
      <c r="H30" s="647"/>
      <c r="I30" s="647"/>
    </row>
    <row r="31" spans="1:9" customFormat="1" x14ac:dyDescent="0.25">
      <c r="A31" s="195">
        <v>657</v>
      </c>
      <c r="B31" s="188" t="s">
        <v>625</v>
      </c>
      <c r="C31" s="189" t="s">
        <v>626</v>
      </c>
      <c r="D31" s="718"/>
      <c r="E31" s="719"/>
      <c r="F31" s="717">
        <f t="shared" si="0"/>
        <v>0</v>
      </c>
    </row>
    <row r="32" spans="1:9" customFormat="1" x14ac:dyDescent="0.25">
      <c r="A32" s="195">
        <v>658</v>
      </c>
      <c r="B32" s="188" t="s">
        <v>627</v>
      </c>
      <c r="C32" s="189" t="s">
        <v>628</v>
      </c>
      <c r="D32" s="718">
        <v>8951.52</v>
      </c>
      <c r="E32" s="719">
        <v>8616</v>
      </c>
      <c r="F32" s="717">
        <f t="shared" si="0"/>
        <v>-335.52000000000044</v>
      </c>
    </row>
    <row r="33" spans="1:7" customFormat="1" x14ac:dyDescent="0.25">
      <c r="A33" s="195">
        <v>661</v>
      </c>
      <c r="B33" s="188" t="s">
        <v>629</v>
      </c>
      <c r="C33" s="189" t="s">
        <v>630</v>
      </c>
      <c r="D33" s="718"/>
      <c r="E33" s="719"/>
      <c r="F33" s="717">
        <f t="shared" si="0"/>
        <v>0</v>
      </c>
    </row>
    <row r="34" spans="1:7" customFormat="1" x14ac:dyDescent="0.25">
      <c r="A34" s="195">
        <v>662</v>
      </c>
      <c r="B34" s="188" t="s">
        <v>631</v>
      </c>
      <c r="C34" s="189" t="s">
        <v>632</v>
      </c>
      <c r="D34" s="718"/>
      <c r="E34" s="719"/>
      <c r="F34" s="717">
        <f t="shared" si="0"/>
        <v>0</v>
      </c>
    </row>
    <row r="35" spans="1:7" customFormat="1" x14ac:dyDescent="0.25">
      <c r="A35" s="195">
        <v>663</v>
      </c>
      <c r="B35" s="188" t="s">
        <v>633</v>
      </c>
      <c r="C35" s="189" t="s">
        <v>634</v>
      </c>
      <c r="D35" s="718"/>
      <c r="E35" s="719"/>
      <c r="F35" s="717">
        <f t="shared" si="0"/>
        <v>0</v>
      </c>
    </row>
    <row r="36" spans="1:7" customFormat="1" x14ac:dyDescent="0.25">
      <c r="A36" s="195">
        <v>664</v>
      </c>
      <c r="B36" s="188" t="s">
        <v>635</v>
      </c>
      <c r="C36" s="189" t="s">
        <v>636</v>
      </c>
      <c r="D36" s="718"/>
      <c r="E36" s="720"/>
      <c r="F36" s="717">
        <f t="shared" si="0"/>
        <v>0</v>
      </c>
      <c r="G36" s="161"/>
    </row>
    <row r="37" spans="1:7" customFormat="1" x14ac:dyDescent="0.25">
      <c r="A37" s="195">
        <v>665</v>
      </c>
      <c r="B37" s="188" t="s">
        <v>637</v>
      </c>
      <c r="C37" s="189" t="s">
        <v>638</v>
      </c>
      <c r="D37" s="718"/>
      <c r="E37" s="720"/>
      <c r="F37" s="717">
        <f t="shared" si="0"/>
        <v>0</v>
      </c>
      <c r="G37" s="161"/>
    </row>
    <row r="38" spans="1:7" x14ac:dyDescent="0.25">
      <c r="A38" s="195">
        <v>667</v>
      </c>
      <c r="B38" s="188" t="s">
        <v>639</v>
      </c>
      <c r="C38" s="189" t="s">
        <v>640</v>
      </c>
      <c r="D38" s="718"/>
      <c r="E38" s="720"/>
      <c r="F38" s="717">
        <f t="shared" si="0"/>
        <v>0</v>
      </c>
    </row>
    <row r="39" spans="1:7" x14ac:dyDescent="0.25">
      <c r="A39" s="195">
        <v>691</v>
      </c>
      <c r="B39" s="188" t="s">
        <v>641</v>
      </c>
      <c r="C39" s="189" t="s">
        <v>642</v>
      </c>
      <c r="D39" s="718">
        <v>3638098.83</v>
      </c>
      <c r="E39" s="720">
        <v>6139358.4000000004</v>
      </c>
      <c r="F39" s="717">
        <f t="shared" si="0"/>
        <v>2501259.5700000003</v>
      </c>
    </row>
    <row r="40" spans="1:7" x14ac:dyDescent="0.2">
      <c r="A40" s="1046" t="s">
        <v>643</v>
      </c>
      <c r="B40" s="1047"/>
      <c r="C40" s="191" t="s">
        <v>644</v>
      </c>
      <c r="D40" s="721">
        <f>SUM(D5:D39)</f>
        <v>9108440.1400000006</v>
      </c>
      <c r="E40" s="722">
        <f>SUM(E5:E39)</f>
        <v>9088362.8800000008</v>
      </c>
      <c r="F40" s="717">
        <f>SUM(F5:F39)</f>
        <v>-20077.260000000708</v>
      </c>
    </row>
    <row r="41" spans="1:7" x14ac:dyDescent="0.2">
      <c r="A41" s="1048" t="s">
        <v>645</v>
      </c>
      <c r="B41" s="1049"/>
      <c r="C41" s="192" t="s">
        <v>646</v>
      </c>
      <c r="D41" s="701">
        <f>D40-T23_Náklady_soc_oblasť!D42</f>
        <v>574091.53999999911</v>
      </c>
      <c r="E41" s="723">
        <f>E40-T23_Náklady_soc_oblasť!E42</f>
        <v>1179625.4799999995</v>
      </c>
      <c r="F41" s="717">
        <f>F40-T23_Náklady_soc_oblasť!F42</f>
        <v>605533.93999999948</v>
      </c>
    </row>
    <row r="42" spans="1:7" x14ac:dyDescent="0.25">
      <c r="A42" s="195">
        <v>591</v>
      </c>
      <c r="B42" s="188" t="s">
        <v>647</v>
      </c>
      <c r="C42" s="189" t="s">
        <v>648</v>
      </c>
      <c r="D42" s="718"/>
      <c r="E42" s="719">
        <v>9320.25</v>
      </c>
      <c r="F42" s="717">
        <f>E42-D42</f>
        <v>9320.25</v>
      </c>
    </row>
    <row r="43" spans="1:7" x14ac:dyDescent="0.25">
      <c r="A43" s="195">
        <v>595</v>
      </c>
      <c r="B43" s="188" t="s">
        <v>649</v>
      </c>
      <c r="C43" s="189" t="s">
        <v>650</v>
      </c>
      <c r="D43" s="718"/>
      <c r="E43" s="719"/>
      <c r="F43" s="717">
        <f>E43-D43</f>
        <v>0</v>
      </c>
    </row>
    <row r="44" spans="1:7" ht="16.5" thickBot="1" x14ac:dyDescent="0.25">
      <c r="A44" s="1050" t="s">
        <v>651</v>
      </c>
      <c r="B44" s="1051"/>
      <c r="C44" s="331" t="s">
        <v>652</v>
      </c>
      <c r="D44" s="724">
        <f>D41-D42-D43</f>
        <v>574091.53999999911</v>
      </c>
      <c r="E44" s="724">
        <f>E41-E42-E43</f>
        <v>1170305.2299999995</v>
      </c>
      <c r="F44" s="725">
        <f>E44-D44</f>
        <v>596213.69000000041</v>
      </c>
    </row>
    <row r="46" spans="1:7" ht="30.75" x14ac:dyDescent="0.2">
      <c r="B46" s="566" t="s">
        <v>1140</v>
      </c>
    </row>
  </sheetData>
  <mergeCells count="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pageSetUpPr fitToPage="1"/>
  </sheetPr>
  <dimension ref="A1:H44"/>
  <sheetViews>
    <sheetView zoomScale="90" zoomScaleNormal="90" workbookViewId="0">
      <pane xSplit="3" ySplit="3" topLeftCell="D34" activePane="bottomRight" state="frozen"/>
      <selection pane="topRight" activeCell="D1" sqref="D1"/>
      <selection pane="bottomLeft" activeCell="A4" sqref="A4"/>
      <selection pane="bottomRight" activeCell="H33" sqref="H33"/>
    </sheetView>
  </sheetViews>
  <sheetFormatPr defaultRowHeight="12.75" x14ac:dyDescent="0.2"/>
  <cols>
    <col min="1" max="1" width="8.28515625" customWidth="1"/>
    <col min="2" max="2" width="42.140625" customWidth="1"/>
    <col min="3" max="3" width="10.140625" customWidth="1"/>
    <col min="4" max="4" width="17.42578125" customWidth="1"/>
    <col min="5" max="5" width="17.140625" customWidth="1"/>
    <col min="6" max="6" width="16.5703125" customWidth="1"/>
    <col min="7" max="7" width="11" bestFit="1" customWidth="1"/>
    <col min="8" max="8" width="10.140625" bestFit="1" customWidth="1"/>
  </cols>
  <sheetData>
    <row r="1" spans="1:6" ht="61.5" customHeight="1" thickBot="1" x14ac:dyDescent="0.25">
      <c r="A1" s="1061" t="s">
        <v>1174</v>
      </c>
      <c r="B1" s="1062"/>
      <c r="C1" s="1062"/>
      <c r="D1" s="1062"/>
      <c r="E1" s="1062"/>
      <c r="F1" s="1063"/>
    </row>
    <row r="2" spans="1:6" ht="47.25" customHeight="1" thickBot="1" x14ac:dyDescent="0.25">
      <c r="A2" s="1058" t="s">
        <v>355</v>
      </c>
      <c r="B2" s="1059"/>
      <c r="C2" s="1059"/>
      <c r="D2" s="1059"/>
      <c r="E2" s="1059"/>
      <c r="F2" s="1060"/>
    </row>
    <row r="3" spans="1:6" ht="64.5" customHeight="1" thickBot="1" x14ac:dyDescent="0.25">
      <c r="A3" s="474" t="s">
        <v>503</v>
      </c>
      <c r="B3" s="475" t="s">
        <v>372</v>
      </c>
      <c r="C3" s="476" t="s">
        <v>173</v>
      </c>
      <c r="D3" s="477" t="s">
        <v>977</v>
      </c>
      <c r="E3" s="478" t="s">
        <v>1175</v>
      </c>
      <c r="F3" s="479" t="s">
        <v>1176</v>
      </c>
    </row>
    <row r="4" spans="1:6" ht="15.75" x14ac:dyDescent="0.2">
      <c r="A4" s="470"/>
      <c r="B4" s="471"/>
      <c r="C4" s="471"/>
      <c r="D4" s="472" t="s">
        <v>249</v>
      </c>
      <c r="E4" s="472" t="s">
        <v>250</v>
      </c>
      <c r="F4" s="473" t="s">
        <v>251</v>
      </c>
    </row>
    <row r="5" spans="1:6" ht="15.75" x14ac:dyDescent="0.25">
      <c r="A5" s="278">
        <v>501</v>
      </c>
      <c r="B5" s="176" t="s">
        <v>504</v>
      </c>
      <c r="C5" s="175" t="s">
        <v>505</v>
      </c>
      <c r="D5" s="715">
        <v>790820.76</v>
      </c>
      <c r="E5" s="716">
        <v>654526.31000000006</v>
      </c>
      <c r="F5" s="717">
        <f>E5-D5</f>
        <v>-136294.44999999995</v>
      </c>
    </row>
    <row r="6" spans="1:6" ht="15.75" x14ac:dyDescent="0.25">
      <c r="A6" s="277">
        <v>502</v>
      </c>
      <c r="B6" s="177" t="s">
        <v>506</v>
      </c>
      <c r="C6" s="173" t="s">
        <v>507</v>
      </c>
      <c r="D6" s="718">
        <v>1545506.95</v>
      </c>
      <c r="E6" s="719">
        <v>1387689.63</v>
      </c>
      <c r="F6" s="726">
        <f t="shared" ref="F6:F41" si="0">E6-D6</f>
        <v>-157817.32000000007</v>
      </c>
    </row>
    <row r="7" spans="1:6" ht="15.75" x14ac:dyDescent="0.25">
      <c r="A7" s="277">
        <v>504</v>
      </c>
      <c r="B7" s="177" t="s">
        <v>508</v>
      </c>
      <c r="C7" s="173" t="s">
        <v>509</v>
      </c>
      <c r="D7" s="718">
        <v>44262.18</v>
      </c>
      <c r="E7" s="719">
        <v>17989.849999999999</v>
      </c>
      <c r="F7" s="726">
        <f t="shared" si="0"/>
        <v>-26272.33</v>
      </c>
    </row>
    <row r="8" spans="1:6" ht="15.75" x14ac:dyDescent="0.25">
      <c r="A8" s="277">
        <v>511</v>
      </c>
      <c r="B8" s="177" t="s">
        <v>510</v>
      </c>
      <c r="C8" s="173" t="s">
        <v>511</v>
      </c>
      <c r="D8" s="718">
        <v>911853.41</v>
      </c>
      <c r="E8" s="719">
        <v>586741.61</v>
      </c>
      <c r="F8" s="726">
        <f t="shared" si="0"/>
        <v>-325111.80000000005</v>
      </c>
    </row>
    <row r="9" spans="1:6" ht="15.75" x14ac:dyDescent="0.25">
      <c r="A9" s="277">
        <v>512</v>
      </c>
      <c r="B9" s="177" t="s">
        <v>512</v>
      </c>
      <c r="C9" s="173" t="s">
        <v>513</v>
      </c>
      <c r="D9" s="718">
        <v>463.55</v>
      </c>
      <c r="E9" s="719">
        <v>41.32</v>
      </c>
      <c r="F9" s="726">
        <f t="shared" si="0"/>
        <v>-422.23</v>
      </c>
    </row>
    <row r="10" spans="1:6" ht="15.75" x14ac:dyDescent="0.25">
      <c r="A10" s="277">
        <v>513</v>
      </c>
      <c r="B10" s="177" t="s">
        <v>514</v>
      </c>
      <c r="C10" s="173" t="s">
        <v>515</v>
      </c>
      <c r="D10" s="718">
        <v>3200.47</v>
      </c>
      <c r="E10" s="719">
        <v>139.19</v>
      </c>
      <c r="F10" s="726">
        <f t="shared" si="0"/>
        <v>-3061.2799999999997</v>
      </c>
    </row>
    <row r="11" spans="1:6" ht="15.75" x14ac:dyDescent="0.25">
      <c r="A11" s="277">
        <v>518</v>
      </c>
      <c r="B11" s="177" t="s">
        <v>516</v>
      </c>
      <c r="C11" s="173" t="s">
        <v>517</v>
      </c>
      <c r="D11" s="718">
        <v>443909.76</v>
      </c>
      <c r="E11" s="719">
        <v>327952.87</v>
      </c>
      <c r="F11" s="726">
        <f t="shared" si="0"/>
        <v>-115956.89000000001</v>
      </c>
    </row>
    <row r="12" spans="1:6" ht="15.75" x14ac:dyDescent="0.25">
      <c r="A12" s="277">
        <v>521</v>
      </c>
      <c r="B12" s="177" t="s">
        <v>518</v>
      </c>
      <c r="C12" s="173" t="s">
        <v>519</v>
      </c>
      <c r="D12" s="718">
        <v>2653252.7000000002</v>
      </c>
      <c r="E12" s="719">
        <v>2862653.95</v>
      </c>
      <c r="F12" s="726">
        <f t="shared" si="0"/>
        <v>209401.25</v>
      </c>
    </row>
    <row r="13" spans="1:6" ht="15.75" x14ac:dyDescent="0.25">
      <c r="A13" s="277">
        <v>524</v>
      </c>
      <c r="B13" s="177" t="s">
        <v>520</v>
      </c>
      <c r="C13" s="173" t="s">
        <v>521</v>
      </c>
      <c r="D13" s="718">
        <v>909215.39999999991</v>
      </c>
      <c r="E13" s="719">
        <v>978357.3</v>
      </c>
      <c r="F13" s="726">
        <f t="shared" si="0"/>
        <v>69141.90000000014</v>
      </c>
    </row>
    <row r="14" spans="1:6" ht="15.75" x14ac:dyDescent="0.25">
      <c r="A14" s="277">
        <v>525</v>
      </c>
      <c r="B14" s="177" t="s">
        <v>522</v>
      </c>
      <c r="C14" s="173" t="s">
        <v>523</v>
      </c>
      <c r="D14" s="718">
        <v>20037.580000000002</v>
      </c>
      <c r="E14" s="719">
        <v>20384.900000000001</v>
      </c>
      <c r="F14" s="726">
        <f t="shared" si="0"/>
        <v>347.31999999999971</v>
      </c>
    </row>
    <row r="15" spans="1:6" ht="15.75" x14ac:dyDescent="0.25">
      <c r="A15" s="277">
        <v>527</v>
      </c>
      <c r="B15" s="177" t="s">
        <v>524</v>
      </c>
      <c r="C15" s="173" t="s">
        <v>525</v>
      </c>
      <c r="D15" s="718">
        <v>163595.49</v>
      </c>
      <c r="E15" s="719">
        <v>157833.42000000001</v>
      </c>
      <c r="F15" s="726">
        <f t="shared" si="0"/>
        <v>-5762.0699999999779</v>
      </c>
    </row>
    <row r="16" spans="1:6" ht="15.75" x14ac:dyDescent="0.25">
      <c r="A16" s="277">
        <v>528</v>
      </c>
      <c r="B16" s="177" t="s">
        <v>526</v>
      </c>
      <c r="C16" s="173" t="s">
        <v>527</v>
      </c>
      <c r="D16" s="718"/>
      <c r="E16" s="719"/>
      <c r="F16" s="726">
        <f t="shared" si="0"/>
        <v>0</v>
      </c>
    </row>
    <row r="17" spans="1:8" ht="15.75" x14ac:dyDescent="0.25">
      <c r="A17" s="277">
        <v>531</v>
      </c>
      <c r="B17" s="177" t="s">
        <v>528</v>
      </c>
      <c r="C17" s="173" t="s">
        <v>529</v>
      </c>
      <c r="D17" s="718"/>
      <c r="E17" s="719"/>
      <c r="F17" s="726">
        <f t="shared" si="0"/>
        <v>0</v>
      </c>
    </row>
    <row r="18" spans="1:8" ht="15.75" x14ac:dyDescent="0.25">
      <c r="A18" s="277">
        <v>532</v>
      </c>
      <c r="B18" s="177" t="s">
        <v>530</v>
      </c>
      <c r="C18" s="173" t="s">
        <v>531</v>
      </c>
      <c r="D18" s="718">
        <v>171385.53000000003</v>
      </c>
      <c r="E18" s="719">
        <v>228711.61</v>
      </c>
      <c r="F18" s="726">
        <f t="shared" si="0"/>
        <v>57326.079999999958</v>
      </c>
    </row>
    <row r="19" spans="1:8" ht="15.75" x14ac:dyDescent="0.25">
      <c r="A19" s="277">
        <v>538</v>
      </c>
      <c r="B19" s="177" t="s">
        <v>532</v>
      </c>
      <c r="C19" s="173" t="s">
        <v>533</v>
      </c>
      <c r="D19" s="718">
        <v>25451.190000000002</v>
      </c>
      <c r="E19" s="719">
        <v>23494.84</v>
      </c>
      <c r="F19" s="726">
        <f t="shared" si="0"/>
        <v>-1956.3500000000022</v>
      </c>
    </row>
    <row r="20" spans="1:8" ht="15.75" x14ac:dyDescent="0.25">
      <c r="A20" s="277">
        <v>541</v>
      </c>
      <c r="B20" s="177" t="s">
        <v>534</v>
      </c>
      <c r="C20" s="173" t="s">
        <v>535</v>
      </c>
      <c r="D20" s="718">
        <v>10.38</v>
      </c>
      <c r="E20" s="719"/>
      <c r="F20" s="726">
        <f t="shared" si="0"/>
        <v>-10.38</v>
      </c>
    </row>
    <row r="21" spans="1:8" ht="15.75" x14ac:dyDescent="0.25">
      <c r="A21" s="277">
        <v>542</v>
      </c>
      <c r="B21" s="177" t="s">
        <v>536</v>
      </c>
      <c r="C21" s="173" t="s">
        <v>537</v>
      </c>
      <c r="D21" s="718"/>
      <c r="E21" s="719">
        <v>6.04</v>
      </c>
      <c r="F21" s="726">
        <f t="shared" si="0"/>
        <v>6.04</v>
      </c>
    </row>
    <row r="22" spans="1:8" ht="15.75" x14ac:dyDescent="0.25">
      <c r="A22" s="277">
        <v>543</v>
      </c>
      <c r="B22" s="177" t="s">
        <v>538</v>
      </c>
      <c r="C22" s="173" t="s">
        <v>539</v>
      </c>
      <c r="D22" s="718"/>
      <c r="E22" s="719">
        <v>1520.61</v>
      </c>
      <c r="F22" s="726">
        <f t="shared" si="0"/>
        <v>1520.61</v>
      </c>
    </row>
    <row r="23" spans="1:8" ht="15.75" x14ac:dyDescent="0.25">
      <c r="A23" s="277">
        <v>544</v>
      </c>
      <c r="B23" s="177" t="s">
        <v>540</v>
      </c>
      <c r="C23" s="173" t="s">
        <v>541</v>
      </c>
      <c r="D23" s="718"/>
      <c r="E23" s="719"/>
      <c r="F23" s="726">
        <f t="shared" si="0"/>
        <v>0</v>
      </c>
    </row>
    <row r="24" spans="1:8" ht="15.75" x14ac:dyDescent="0.25">
      <c r="A24" s="277">
        <v>545</v>
      </c>
      <c r="B24" s="177" t="s">
        <v>542</v>
      </c>
      <c r="C24" s="173" t="s">
        <v>543</v>
      </c>
      <c r="D24" s="718"/>
      <c r="E24" s="719">
        <v>6.49</v>
      </c>
      <c r="F24" s="726">
        <f t="shared" si="0"/>
        <v>6.49</v>
      </c>
    </row>
    <row r="25" spans="1:8" ht="15.75" x14ac:dyDescent="0.25">
      <c r="A25" s="277">
        <v>546</v>
      </c>
      <c r="B25" s="177" t="s">
        <v>544</v>
      </c>
      <c r="C25" s="173" t="s">
        <v>545</v>
      </c>
      <c r="D25" s="718"/>
      <c r="E25" s="719"/>
      <c r="F25" s="726">
        <f t="shared" si="0"/>
        <v>0</v>
      </c>
    </row>
    <row r="26" spans="1:8" ht="15.75" x14ac:dyDescent="0.25">
      <c r="A26" s="277">
        <v>547</v>
      </c>
      <c r="B26" s="177" t="s">
        <v>546</v>
      </c>
      <c r="C26" s="173" t="s">
        <v>547</v>
      </c>
      <c r="D26" s="718"/>
      <c r="E26" s="719"/>
      <c r="F26" s="726">
        <f t="shared" si="0"/>
        <v>0</v>
      </c>
    </row>
    <row r="27" spans="1:8" ht="15.75" x14ac:dyDescent="0.25">
      <c r="A27" s="277">
        <v>548</v>
      </c>
      <c r="B27" s="177" t="s">
        <v>548</v>
      </c>
      <c r="C27" s="173" t="s">
        <v>549</v>
      </c>
      <c r="D27" s="718"/>
      <c r="E27" s="719">
        <v>1482.13</v>
      </c>
      <c r="F27" s="726">
        <f t="shared" si="0"/>
        <v>1482.13</v>
      </c>
    </row>
    <row r="28" spans="1:8" ht="15.75" x14ac:dyDescent="0.25">
      <c r="A28" s="277">
        <v>549</v>
      </c>
      <c r="B28" s="177" t="s">
        <v>550</v>
      </c>
      <c r="C28" s="173" t="s">
        <v>551</v>
      </c>
      <c r="D28" s="718">
        <v>352561.55</v>
      </c>
      <c r="E28" s="719">
        <v>205981.6</v>
      </c>
      <c r="F28" s="726">
        <f t="shared" si="0"/>
        <v>-146579.94999999998</v>
      </c>
      <c r="H28" s="647"/>
    </row>
    <row r="29" spans="1:8" ht="15.75" x14ac:dyDescent="0.25">
      <c r="A29" s="277">
        <v>551</v>
      </c>
      <c r="B29" s="177" t="s">
        <v>552</v>
      </c>
      <c r="C29" s="173" t="s">
        <v>553</v>
      </c>
      <c r="D29" s="718">
        <v>264572.93</v>
      </c>
      <c r="E29" s="719">
        <v>283008.24</v>
      </c>
      <c r="F29" s="726">
        <f t="shared" si="0"/>
        <v>18435.309999999998</v>
      </c>
    </row>
    <row r="30" spans="1:8" ht="15.75" x14ac:dyDescent="0.25">
      <c r="A30" s="279">
        <v>552</v>
      </c>
      <c r="B30" s="177" t="s">
        <v>682</v>
      </c>
      <c r="C30" s="173" t="s">
        <v>554</v>
      </c>
      <c r="D30" s="718"/>
      <c r="E30" s="719"/>
      <c r="F30" s="726">
        <f t="shared" si="0"/>
        <v>0</v>
      </c>
    </row>
    <row r="31" spans="1:8" ht="15.75" x14ac:dyDescent="0.25">
      <c r="A31" s="279">
        <v>553</v>
      </c>
      <c r="B31" s="177" t="s">
        <v>555</v>
      </c>
      <c r="C31" s="173" t="s">
        <v>556</v>
      </c>
      <c r="D31" s="718"/>
      <c r="E31" s="719"/>
      <c r="F31" s="726">
        <f t="shared" si="0"/>
        <v>0</v>
      </c>
    </row>
    <row r="32" spans="1:8" ht="15.75" x14ac:dyDescent="0.25">
      <c r="A32" s="279">
        <v>554</v>
      </c>
      <c r="B32" s="177" t="s">
        <v>557</v>
      </c>
      <c r="C32" s="173" t="s">
        <v>558</v>
      </c>
      <c r="D32" s="718"/>
      <c r="E32" s="719"/>
      <c r="F32" s="726">
        <f t="shared" si="0"/>
        <v>0</v>
      </c>
    </row>
    <row r="33" spans="1:7" ht="15.75" x14ac:dyDescent="0.25">
      <c r="A33" s="279">
        <v>555</v>
      </c>
      <c r="B33" s="177" t="s">
        <v>559</v>
      </c>
      <c r="C33" s="173" t="s">
        <v>560</v>
      </c>
      <c r="D33" s="718"/>
      <c r="E33" s="719"/>
      <c r="F33" s="726">
        <f t="shared" si="0"/>
        <v>0</v>
      </c>
    </row>
    <row r="34" spans="1:7" ht="15.75" x14ac:dyDescent="0.25">
      <c r="A34" s="279">
        <v>556</v>
      </c>
      <c r="B34" s="177" t="s">
        <v>561</v>
      </c>
      <c r="C34" s="173" t="s">
        <v>562</v>
      </c>
      <c r="D34" s="718">
        <v>203869.97</v>
      </c>
      <c r="E34" s="719">
        <v>133469.16</v>
      </c>
      <c r="F34" s="726">
        <f t="shared" si="0"/>
        <v>-70400.81</v>
      </c>
    </row>
    <row r="35" spans="1:7" ht="15.75" x14ac:dyDescent="0.25">
      <c r="A35" s="279">
        <v>557</v>
      </c>
      <c r="B35" s="177" t="s">
        <v>563</v>
      </c>
      <c r="C35" s="173" t="s">
        <v>564</v>
      </c>
      <c r="D35" s="718"/>
      <c r="E35" s="719"/>
      <c r="F35" s="726">
        <f t="shared" si="0"/>
        <v>0</v>
      </c>
      <c r="G35" s="647"/>
    </row>
    <row r="36" spans="1:7" ht="15.75" x14ac:dyDescent="0.25">
      <c r="A36" s="279">
        <v>558</v>
      </c>
      <c r="B36" s="177" t="s">
        <v>565</v>
      </c>
      <c r="C36" s="173" t="s">
        <v>566</v>
      </c>
      <c r="D36" s="718">
        <v>-1050.2</v>
      </c>
      <c r="E36" s="719">
        <v>-46.67</v>
      </c>
      <c r="F36" s="726">
        <f t="shared" si="0"/>
        <v>1003.5300000000001</v>
      </c>
    </row>
    <row r="37" spans="1:7" ht="20.25" customHeight="1" x14ac:dyDescent="0.25">
      <c r="A37" s="279">
        <v>561</v>
      </c>
      <c r="B37" s="177" t="s">
        <v>568</v>
      </c>
      <c r="C37" s="173" t="s">
        <v>567</v>
      </c>
      <c r="D37" s="718"/>
      <c r="E37" s="719"/>
      <c r="F37" s="726">
        <f t="shared" si="0"/>
        <v>0</v>
      </c>
    </row>
    <row r="38" spans="1:7" ht="15.75" x14ac:dyDescent="0.25">
      <c r="A38" s="279">
        <v>562</v>
      </c>
      <c r="B38" s="177" t="s">
        <v>570</v>
      </c>
      <c r="C38" s="173" t="s">
        <v>569</v>
      </c>
      <c r="D38" s="718">
        <v>31429</v>
      </c>
      <c r="E38" s="719">
        <v>36793</v>
      </c>
      <c r="F38" s="726">
        <f t="shared" si="0"/>
        <v>5364</v>
      </c>
    </row>
    <row r="39" spans="1:7" ht="15.75" x14ac:dyDescent="0.25">
      <c r="A39" s="279">
        <v>563</v>
      </c>
      <c r="B39" s="177" t="s">
        <v>572</v>
      </c>
      <c r="C39" s="173" t="s">
        <v>571</v>
      </c>
      <c r="D39" s="718"/>
      <c r="E39" s="719"/>
      <c r="F39" s="726">
        <f t="shared" si="0"/>
        <v>0</v>
      </c>
    </row>
    <row r="40" spans="1:7" ht="15.75" x14ac:dyDescent="0.25">
      <c r="A40" s="280">
        <v>565</v>
      </c>
      <c r="B40" s="284" t="s">
        <v>681</v>
      </c>
      <c r="C40" s="173" t="s">
        <v>573</v>
      </c>
      <c r="D40" s="727"/>
      <c r="E40" s="720"/>
      <c r="F40" s="726">
        <f t="shared" si="0"/>
        <v>0</v>
      </c>
    </row>
    <row r="41" spans="1:7" ht="16.5" thickBot="1" x14ac:dyDescent="0.3">
      <c r="A41" s="280">
        <v>567</v>
      </c>
      <c r="B41" s="178" t="s">
        <v>574</v>
      </c>
      <c r="C41" s="174" t="s">
        <v>575</v>
      </c>
      <c r="D41" s="727"/>
      <c r="E41" s="720"/>
      <c r="F41" s="728">
        <f t="shared" si="0"/>
        <v>0</v>
      </c>
    </row>
    <row r="42" spans="1:7" ht="24.75" customHeight="1" thickBot="1" x14ac:dyDescent="0.25">
      <c r="A42" s="1064" t="s">
        <v>737</v>
      </c>
      <c r="B42" s="1065"/>
      <c r="C42" s="276" t="s">
        <v>576</v>
      </c>
      <c r="D42" s="729">
        <f>SUM(D5:D41)</f>
        <v>8534348.6000000015</v>
      </c>
      <c r="E42" s="730">
        <f>SUM(E5:E41)</f>
        <v>7908737.4000000013</v>
      </c>
      <c r="F42" s="731">
        <f>SUM(F5:F41)</f>
        <v>-625611.20000000019</v>
      </c>
    </row>
    <row r="43" spans="1:7" x14ac:dyDescent="0.2">
      <c r="B43" s="163"/>
      <c r="C43" s="163"/>
      <c r="D43" s="163"/>
      <c r="E43" s="163"/>
    </row>
    <row r="44" spans="1:7" ht="32.25" thickBot="1" x14ac:dyDescent="0.25">
      <c r="B44" s="447" t="s">
        <v>1141</v>
      </c>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67"/>
  <sheetViews>
    <sheetView workbookViewId="0">
      <selection sqref="A1:F1"/>
    </sheetView>
  </sheetViews>
  <sheetFormatPr defaultRowHeight="12.75" x14ac:dyDescent="0.2"/>
  <cols>
    <col min="1" max="1" width="60.85546875" customWidth="1"/>
    <col min="2" max="2" width="8.85546875" customWidth="1"/>
    <col min="3" max="3" width="13.140625" customWidth="1"/>
    <col min="4" max="4" width="14.7109375" customWidth="1"/>
    <col min="5" max="5" width="14.28515625" customWidth="1"/>
    <col min="6" max="6" width="13.7109375" customWidth="1"/>
  </cols>
  <sheetData>
    <row r="1" spans="1:6" ht="45.75" customHeight="1" x14ac:dyDescent="0.2">
      <c r="A1" s="1067" t="s">
        <v>495</v>
      </c>
      <c r="B1" s="1068"/>
      <c r="C1" s="1068"/>
      <c r="D1" s="1068"/>
      <c r="E1" s="1068"/>
      <c r="F1" s="1069"/>
    </row>
    <row r="2" spans="1:6" ht="19.5" customHeight="1" x14ac:dyDescent="0.25">
      <c r="A2" s="1066" t="s">
        <v>360</v>
      </c>
      <c r="B2" s="1066"/>
      <c r="C2" s="1066"/>
      <c r="D2" s="1066"/>
      <c r="E2" s="1066"/>
      <c r="F2" s="1066"/>
    </row>
    <row r="3" spans="1:6" ht="42" customHeight="1" x14ac:dyDescent="0.2">
      <c r="A3" s="164" t="s">
        <v>373</v>
      </c>
      <c r="B3" s="165" t="s">
        <v>374</v>
      </c>
      <c r="C3" s="172" t="s">
        <v>497</v>
      </c>
      <c r="D3" s="165" t="s">
        <v>492</v>
      </c>
      <c r="E3" s="165" t="s">
        <v>493</v>
      </c>
      <c r="F3" s="165" t="s">
        <v>494</v>
      </c>
    </row>
    <row r="4" spans="1:6" ht="15.75" x14ac:dyDescent="0.25">
      <c r="A4" s="166" t="s">
        <v>375</v>
      </c>
      <c r="B4" s="166" t="s">
        <v>376</v>
      </c>
      <c r="C4" s="167"/>
      <c r="D4" s="167"/>
      <c r="E4" s="167"/>
      <c r="F4" s="167"/>
    </row>
    <row r="5" spans="1:6" ht="15.75" x14ac:dyDescent="0.25">
      <c r="A5" s="171" t="s">
        <v>377</v>
      </c>
      <c r="B5" s="166" t="s">
        <v>378</v>
      </c>
      <c r="C5" s="167"/>
      <c r="D5" s="167"/>
      <c r="E5" s="167"/>
      <c r="F5" s="167"/>
    </row>
    <row r="6" spans="1:6" ht="15.75" x14ac:dyDescent="0.25">
      <c r="A6" s="166" t="s">
        <v>379</v>
      </c>
      <c r="B6" s="166" t="s">
        <v>380</v>
      </c>
      <c r="C6" s="167"/>
      <c r="D6" s="167"/>
      <c r="E6" s="167"/>
      <c r="F6" s="167"/>
    </row>
    <row r="7" spans="1:6" ht="15.75" x14ac:dyDescent="0.25">
      <c r="A7" s="166" t="s">
        <v>381</v>
      </c>
      <c r="B7" s="166" t="s">
        <v>382</v>
      </c>
      <c r="C7" s="167"/>
      <c r="D7" s="167"/>
      <c r="E7" s="167"/>
      <c r="F7" s="167"/>
    </row>
    <row r="8" spans="1:6" ht="15.75" x14ac:dyDescent="0.25">
      <c r="A8" s="170" t="s">
        <v>496</v>
      </c>
      <c r="B8" s="166" t="s">
        <v>383</v>
      </c>
      <c r="C8" s="167"/>
      <c r="D8" s="167"/>
      <c r="E8" s="167"/>
      <c r="F8" s="167"/>
    </row>
    <row r="9" spans="1:6" ht="15.75" x14ac:dyDescent="0.25">
      <c r="A9" s="166" t="s">
        <v>384</v>
      </c>
      <c r="B9" s="166" t="s">
        <v>385</v>
      </c>
      <c r="C9" s="167"/>
      <c r="D9" s="167"/>
      <c r="E9" s="167"/>
      <c r="F9" s="167"/>
    </row>
    <row r="10" spans="1:6" ht="15.75" x14ac:dyDescent="0.25">
      <c r="A10" s="166" t="s">
        <v>386</v>
      </c>
      <c r="B10" s="166" t="s">
        <v>387</v>
      </c>
      <c r="C10" s="167"/>
      <c r="D10" s="167"/>
      <c r="E10" s="167"/>
      <c r="F10" s="167"/>
    </row>
    <row r="11" spans="1:6" ht="15.75" x14ac:dyDescent="0.25">
      <c r="A11" s="166" t="s">
        <v>388</v>
      </c>
      <c r="B11" s="166" t="s">
        <v>389</v>
      </c>
      <c r="C11" s="167"/>
      <c r="D11" s="167"/>
      <c r="E11" s="167"/>
      <c r="F11" s="167"/>
    </row>
    <row r="12" spans="1:6" ht="15.75" x14ac:dyDescent="0.25">
      <c r="A12" s="171" t="s">
        <v>390</v>
      </c>
      <c r="B12" s="166" t="s">
        <v>391</v>
      </c>
      <c r="C12" s="167"/>
      <c r="D12" s="167"/>
      <c r="E12" s="167"/>
      <c r="F12" s="167"/>
    </row>
    <row r="13" spans="1:6" ht="15.75" x14ac:dyDescent="0.25">
      <c r="A13" s="166" t="s">
        <v>392</v>
      </c>
      <c r="B13" s="166" t="s">
        <v>393</v>
      </c>
      <c r="C13" s="167"/>
      <c r="D13" s="167"/>
      <c r="E13" s="167"/>
      <c r="F13" s="167"/>
    </row>
    <row r="14" spans="1:6" ht="15.75" x14ac:dyDescent="0.25">
      <c r="A14" s="166" t="s">
        <v>394</v>
      </c>
      <c r="B14" s="166" t="s">
        <v>395</v>
      </c>
      <c r="C14" s="167"/>
      <c r="D14" s="167"/>
      <c r="E14" s="167"/>
      <c r="F14" s="167"/>
    </row>
    <row r="15" spans="1:6" ht="15.75" x14ac:dyDescent="0.25">
      <c r="A15" s="166" t="s">
        <v>396</v>
      </c>
      <c r="B15" s="166" t="s">
        <v>397</v>
      </c>
      <c r="C15" s="167"/>
      <c r="D15" s="167"/>
      <c r="E15" s="167"/>
      <c r="F15" s="167"/>
    </row>
    <row r="16" spans="1:6" ht="15.75" x14ac:dyDescent="0.25">
      <c r="A16" s="166" t="s">
        <v>398</v>
      </c>
      <c r="B16" s="166" t="s">
        <v>399</v>
      </c>
      <c r="C16" s="167"/>
      <c r="D16" s="167"/>
      <c r="E16" s="167"/>
      <c r="F16" s="167"/>
    </row>
    <row r="17" spans="1:6" ht="15.75" x14ac:dyDescent="0.25">
      <c r="A17" s="166" t="s">
        <v>400</v>
      </c>
      <c r="B17" s="166" t="s">
        <v>401</v>
      </c>
      <c r="C17" s="167"/>
      <c r="D17" s="167"/>
      <c r="E17" s="167"/>
      <c r="F17" s="167"/>
    </row>
    <row r="18" spans="1:6" ht="15.75" x14ac:dyDescent="0.25">
      <c r="A18" s="166" t="s">
        <v>402</v>
      </c>
      <c r="B18" s="166" t="s">
        <v>403</v>
      </c>
      <c r="C18" s="167"/>
      <c r="D18" s="167"/>
      <c r="E18" s="167"/>
      <c r="F18" s="167"/>
    </row>
    <row r="19" spans="1:6" ht="15.75" x14ac:dyDescent="0.25">
      <c r="A19" s="166" t="s">
        <v>404</v>
      </c>
      <c r="B19" s="166" t="s">
        <v>405</v>
      </c>
      <c r="C19" s="167"/>
      <c r="D19" s="167"/>
      <c r="E19" s="167"/>
      <c r="F19" s="167"/>
    </row>
    <row r="20" spans="1:6" ht="15.75" x14ac:dyDescent="0.25">
      <c r="A20" s="166" t="s">
        <v>406</v>
      </c>
      <c r="B20" s="166" t="s">
        <v>407</v>
      </c>
      <c r="C20" s="167"/>
      <c r="D20" s="167"/>
      <c r="E20" s="167"/>
      <c r="F20" s="167"/>
    </row>
    <row r="21" spans="1:6" ht="15.75" x14ac:dyDescent="0.25">
      <c r="A21" s="166" t="s">
        <v>408</v>
      </c>
      <c r="B21" s="166" t="s">
        <v>409</v>
      </c>
      <c r="C21" s="167"/>
      <c r="D21" s="167"/>
      <c r="E21" s="167"/>
      <c r="F21" s="167"/>
    </row>
    <row r="22" spans="1:6" ht="15.75" x14ac:dyDescent="0.25">
      <c r="A22" s="166" t="s">
        <v>410</v>
      </c>
      <c r="B22" s="166" t="s">
        <v>411</v>
      </c>
      <c r="C22" s="167"/>
      <c r="D22" s="167"/>
      <c r="E22" s="167"/>
      <c r="F22" s="167"/>
    </row>
    <row r="23" spans="1:6" ht="15.75" x14ac:dyDescent="0.25">
      <c r="A23" s="166" t="s">
        <v>412</v>
      </c>
      <c r="B23" s="166" t="s">
        <v>413</v>
      </c>
      <c r="C23" s="167"/>
      <c r="D23" s="167"/>
      <c r="E23" s="167"/>
      <c r="F23" s="167"/>
    </row>
    <row r="24" spans="1:6" ht="15.75" x14ac:dyDescent="0.25">
      <c r="A24" s="171" t="s">
        <v>414</v>
      </c>
      <c r="B24" s="166" t="s">
        <v>415</v>
      </c>
      <c r="C24" s="167"/>
      <c r="D24" s="167"/>
      <c r="E24" s="167"/>
      <c r="F24" s="167"/>
    </row>
    <row r="25" spans="1:6" ht="15.75" x14ac:dyDescent="0.25">
      <c r="A25" s="166" t="s">
        <v>416</v>
      </c>
      <c r="B25" s="166" t="s">
        <v>417</v>
      </c>
      <c r="C25" s="167"/>
      <c r="D25" s="167"/>
      <c r="E25" s="167"/>
      <c r="F25" s="167"/>
    </row>
    <row r="26" spans="1:6" ht="15.75" x14ac:dyDescent="0.25">
      <c r="A26" s="166" t="s">
        <v>418</v>
      </c>
      <c r="B26" s="166" t="s">
        <v>419</v>
      </c>
      <c r="C26" s="167"/>
      <c r="D26" s="167"/>
      <c r="E26" s="167"/>
      <c r="F26" s="167"/>
    </row>
    <row r="27" spans="1:6" ht="15.75" x14ac:dyDescent="0.25">
      <c r="A27" s="166" t="s">
        <v>420</v>
      </c>
      <c r="B27" s="166" t="s">
        <v>421</v>
      </c>
      <c r="C27" s="167"/>
      <c r="D27" s="167"/>
      <c r="E27" s="167"/>
      <c r="F27" s="167"/>
    </row>
    <row r="28" spans="1:6" ht="15.75" x14ac:dyDescent="0.25">
      <c r="A28" s="166" t="s">
        <v>422</v>
      </c>
      <c r="B28" s="166" t="s">
        <v>423</v>
      </c>
      <c r="C28" s="167"/>
      <c r="D28" s="167"/>
      <c r="E28" s="167"/>
      <c r="F28" s="167"/>
    </row>
    <row r="29" spans="1:6" ht="15.75" x14ac:dyDescent="0.25">
      <c r="A29" s="166" t="s">
        <v>424</v>
      </c>
      <c r="B29" s="166" t="s">
        <v>425</v>
      </c>
      <c r="C29" s="167"/>
      <c r="D29" s="167"/>
      <c r="E29" s="167"/>
      <c r="F29" s="167"/>
    </row>
    <row r="30" spans="1:6" ht="15.75" x14ac:dyDescent="0.25">
      <c r="A30" s="166" t="s">
        <v>426</v>
      </c>
      <c r="B30" s="166" t="s">
        <v>427</v>
      </c>
      <c r="C30" s="167"/>
      <c r="D30" s="167"/>
      <c r="E30" s="167"/>
      <c r="F30" s="167"/>
    </row>
    <row r="31" spans="1:6" ht="15.75" x14ac:dyDescent="0.25">
      <c r="A31" s="166" t="s">
        <v>428</v>
      </c>
      <c r="B31" s="166" t="s">
        <v>429</v>
      </c>
      <c r="C31" s="167"/>
      <c r="D31" s="167"/>
      <c r="E31" s="167"/>
      <c r="F31" s="167"/>
    </row>
    <row r="32" spans="1:6" ht="15.75" x14ac:dyDescent="0.25">
      <c r="A32" s="166" t="s">
        <v>430</v>
      </c>
      <c r="B32" s="166" t="s">
        <v>431</v>
      </c>
      <c r="C32" s="167"/>
      <c r="D32" s="167"/>
      <c r="E32" s="167"/>
      <c r="F32" s="167"/>
    </row>
    <row r="33" spans="1:6" ht="15.75" x14ac:dyDescent="0.25">
      <c r="A33" s="171" t="s">
        <v>432</v>
      </c>
      <c r="B33" s="166" t="s">
        <v>433</v>
      </c>
      <c r="C33" s="167"/>
      <c r="D33" s="167"/>
      <c r="E33" s="167"/>
      <c r="F33" s="167"/>
    </row>
    <row r="34" spans="1:6" ht="15.75" x14ac:dyDescent="0.25">
      <c r="A34" s="166" t="s">
        <v>434</v>
      </c>
      <c r="B34" s="166" t="s">
        <v>435</v>
      </c>
      <c r="C34" s="167"/>
      <c r="D34" s="167"/>
      <c r="E34" s="167"/>
      <c r="F34" s="167"/>
    </row>
    <row r="35" spans="1:6" ht="15.75" x14ac:dyDescent="0.25">
      <c r="A35" s="166" t="s">
        <v>436</v>
      </c>
      <c r="B35" s="166" t="s">
        <v>437</v>
      </c>
      <c r="C35" s="167"/>
      <c r="D35" s="167"/>
      <c r="E35" s="167"/>
      <c r="F35" s="167"/>
    </row>
    <row r="36" spans="1:6" ht="15.75" x14ac:dyDescent="0.25">
      <c r="A36" s="166" t="s">
        <v>438</v>
      </c>
      <c r="B36" s="166" t="s">
        <v>439</v>
      </c>
      <c r="C36" s="167"/>
      <c r="D36" s="167"/>
      <c r="E36" s="167"/>
      <c r="F36" s="167"/>
    </row>
    <row r="37" spans="1:6" ht="15.75" x14ac:dyDescent="0.25">
      <c r="A37" s="166" t="s">
        <v>440</v>
      </c>
      <c r="B37" s="166" t="s">
        <v>441</v>
      </c>
      <c r="C37" s="167"/>
      <c r="D37" s="167"/>
      <c r="E37" s="167"/>
      <c r="F37" s="167"/>
    </row>
    <row r="38" spans="1:6" ht="15.75" x14ac:dyDescent="0.25">
      <c r="A38" s="166" t="s">
        <v>442</v>
      </c>
      <c r="B38" s="166" t="s">
        <v>443</v>
      </c>
      <c r="C38" s="167"/>
      <c r="D38" s="167"/>
      <c r="E38" s="167"/>
      <c r="F38" s="167"/>
    </row>
    <row r="39" spans="1:6" ht="15.75" x14ac:dyDescent="0.25">
      <c r="A39" s="166" t="s">
        <v>444</v>
      </c>
      <c r="B39" s="166" t="s">
        <v>445</v>
      </c>
      <c r="C39" s="167"/>
      <c r="D39" s="167"/>
      <c r="E39" s="167"/>
      <c r="F39" s="167"/>
    </row>
    <row r="40" spans="1:6" ht="15.75" x14ac:dyDescent="0.25">
      <c r="A40" s="171" t="s">
        <v>446</v>
      </c>
      <c r="B40" s="166" t="s">
        <v>447</v>
      </c>
      <c r="C40" s="167"/>
      <c r="D40" s="167"/>
      <c r="E40" s="167"/>
      <c r="F40" s="167"/>
    </row>
    <row r="41" spans="1:6" ht="15.75" x14ac:dyDescent="0.25">
      <c r="A41" s="166" t="s">
        <v>448</v>
      </c>
      <c r="B41" s="166" t="s">
        <v>449</v>
      </c>
      <c r="C41" s="167"/>
      <c r="D41" s="167"/>
      <c r="E41" s="167"/>
      <c r="F41" s="167"/>
    </row>
    <row r="42" spans="1:6" ht="15.75" x14ac:dyDescent="0.25">
      <c r="A42" s="166" t="s">
        <v>450</v>
      </c>
      <c r="B42" s="166" t="s">
        <v>451</v>
      </c>
      <c r="C42" s="167"/>
      <c r="D42" s="167"/>
      <c r="E42" s="167"/>
      <c r="F42" s="167"/>
    </row>
    <row r="43" spans="1:6" ht="15.75" x14ac:dyDescent="0.25">
      <c r="A43" s="166" t="s">
        <v>452</v>
      </c>
      <c r="B43" s="166" t="s">
        <v>453</v>
      </c>
      <c r="C43" s="167"/>
      <c r="D43" s="167"/>
      <c r="E43" s="167"/>
      <c r="F43" s="167"/>
    </row>
    <row r="44" spans="1:6" ht="15.75" x14ac:dyDescent="0.25">
      <c r="A44" s="166" t="s">
        <v>454</v>
      </c>
      <c r="B44" s="166" t="s">
        <v>455</v>
      </c>
      <c r="C44" s="167"/>
      <c r="D44" s="167"/>
      <c r="E44" s="167"/>
      <c r="F44" s="167"/>
    </row>
    <row r="45" spans="1:6" ht="15.75" x14ac:dyDescent="0.25">
      <c r="A45" s="171" t="s">
        <v>456</v>
      </c>
      <c r="B45" s="166" t="s">
        <v>457</v>
      </c>
      <c r="C45" s="167"/>
      <c r="D45" s="167"/>
      <c r="E45" s="167"/>
      <c r="F45" s="167"/>
    </row>
    <row r="46" spans="1:6" ht="15.75" x14ac:dyDescent="0.25">
      <c r="A46" s="166" t="s">
        <v>458</v>
      </c>
      <c r="B46" s="166" t="s">
        <v>459</v>
      </c>
      <c r="C46" s="167"/>
      <c r="D46" s="167"/>
      <c r="E46" s="167"/>
      <c r="F46" s="167"/>
    </row>
    <row r="47" spans="1:6" ht="15.75" x14ac:dyDescent="0.25">
      <c r="A47" s="166" t="s">
        <v>450</v>
      </c>
      <c r="B47" s="166" t="s">
        <v>460</v>
      </c>
      <c r="C47" s="167"/>
      <c r="D47" s="167"/>
      <c r="E47" s="167"/>
      <c r="F47" s="167"/>
    </row>
    <row r="48" spans="1:6" ht="15.75" x14ac:dyDescent="0.25">
      <c r="A48" s="166" t="s">
        <v>461</v>
      </c>
      <c r="B48" s="166" t="s">
        <v>462</v>
      </c>
      <c r="C48" s="167"/>
      <c r="D48" s="167"/>
      <c r="E48" s="167"/>
      <c r="F48" s="167"/>
    </row>
    <row r="49" spans="1:6" ht="15.75" x14ac:dyDescent="0.25">
      <c r="A49" s="166" t="s">
        <v>463</v>
      </c>
      <c r="B49" s="166" t="s">
        <v>464</v>
      </c>
      <c r="C49" s="167"/>
      <c r="D49" s="167"/>
      <c r="E49" s="167"/>
      <c r="F49" s="167"/>
    </row>
    <row r="50" spans="1:6" ht="15.75" x14ac:dyDescent="0.25">
      <c r="A50" s="166" t="s">
        <v>465</v>
      </c>
      <c r="B50" s="166" t="s">
        <v>466</v>
      </c>
      <c r="C50" s="167"/>
      <c r="D50" s="167"/>
      <c r="E50" s="167"/>
      <c r="F50" s="167"/>
    </row>
    <row r="51" spans="1:6" ht="15.75" x14ac:dyDescent="0.25">
      <c r="A51" s="166" t="s">
        <v>452</v>
      </c>
      <c r="B51" s="166" t="s">
        <v>467</v>
      </c>
      <c r="C51" s="167"/>
      <c r="D51" s="167"/>
      <c r="E51" s="167"/>
      <c r="F51" s="167"/>
    </row>
    <row r="52" spans="1:6" ht="15.75" x14ac:dyDescent="0.25">
      <c r="A52" s="166" t="s">
        <v>468</v>
      </c>
      <c r="B52" s="166" t="s">
        <v>469</v>
      </c>
      <c r="C52" s="167"/>
      <c r="D52" s="167"/>
      <c r="E52" s="167"/>
      <c r="F52" s="167"/>
    </row>
    <row r="53" spans="1:6" ht="15.75" x14ac:dyDescent="0.25">
      <c r="A53" s="166" t="s">
        <v>454</v>
      </c>
      <c r="B53" s="166" t="s">
        <v>470</v>
      </c>
      <c r="C53" s="167"/>
      <c r="D53" s="167"/>
      <c r="E53" s="167"/>
      <c r="F53" s="167"/>
    </row>
    <row r="54" spans="1:6" ht="15.75" x14ac:dyDescent="0.25">
      <c r="A54" s="171" t="s">
        <v>471</v>
      </c>
      <c r="B54" s="166" t="s">
        <v>472</v>
      </c>
      <c r="C54" s="167"/>
      <c r="D54" s="167"/>
      <c r="E54" s="167"/>
      <c r="F54" s="167"/>
    </row>
    <row r="55" spans="1:6" ht="15.75" x14ac:dyDescent="0.25">
      <c r="A55" s="166" t="s">
        <v>473</v>
      </c>
      <c r="B55" s="166" t="s">
        <v>474</v>
      </c>
      <c r="C55" s="167"/>
      <c r="D55" s="167"/>
      <c r="E55" s="167"/>
      <c r="F55" s="167"/>
    </row>
    <row r="56" spans="1:6" ht="15.75" x14ac:dyDescent="0.25">
      <c r="A56" s="166" t="s">
        <v>475</v>
      </c>
      <c r="B56" s="166" t="s">
        <v>476</v>
      </c>
      <c r="C56" s="167"/>
      <c r="D56" s="167"/>
      <c r="E56" s="167"/>
      <c r="F56" s="167"/>
    </row>
    <row r="57" spans="1:6" ht="15.75" x14ac:dyDescent="0.25">
      <c r="A57" s="166" t="s">
        <v>477</v>
      </c>
      <c r="B57" s="166" t="s">
        <v>478</v>
      </c>
      <c r="C57" s="167"/>
      <c r="D57" s="167"/>
      <c r="E57" s="167"/>
      <c r="F57" s="167"/>
    </row>
    <row r="58" spans="1:6" ht="15.75" x14ac:dyDescent="0.25">
      <c r="A58" s="166" t="s">
        <v>479</v>
      </c>
      <c r="B58" s="166" t="s">
        <v>480</v>
      </c>
      <c r="C58" s="167"/>
      <c r="D58" s="167"/>
      <c r="E58" s="167"/>
      <c r="F58" s="167"/>
    </row>
    <row r="59" spans="1:6" ht="15.75" x14ac:dyDescent="0.25">
      <c r="A59" s="166" t="s">
        <v>481</v>
      </c>
      <c r="B59" s="166" t="s">
        <v>482</v>
      </c>
      <c r="C59" s="167"/>
      <c r="D59" s="167"/>
      <c r="E59" s="167"/>
      <c r="F59" s="167"/>
    </row>
    <row r="60" spans="1:6" ht="15.75" x14ac:dyDescent="0.25">
      <c r="A60" s="166" t="s">
        <v>483</v>
      </c>
      <c r="B60" s="166" t="s">
        <v>484</v>
      </c>
      <c r="C60" s="167"/>
      <c r="D60" s="167"/>
      <c r="E60" s="167"/>
      <c r="F60" s="167"/>
    </row>
    <row r="61" spans="1:6" ht="15.75" x14ac:dyDescent="0.25">
      <c r="A61" s="171" t="s">
        <v>485</v>
      </c>
      <c r="B61" s="166" t="s">
        <v>486</v>
      </c>
      <c r="C61" s="167"/>
      <c r="D61" s="167"/>
      <c r="E61" s="167"/>
      <c r="F61" s="167"/>
    </row>
    <row r="62" spans="1:6" ht="15.75" x14ac:dyDescent="0.25">
      <c r="A62" s="166" t="s">
        <v>487</v>
      </c>
      <c r="B62" s="166" t="s">
        <v>488</v>
      </c>
      <c r="C62" s="167"/>
      <c r="D62" s="167"/>
      <c r="E62" s="167"/>
      <c r="F62" s="167"/>
    </row>
    <row r="63" spans="1:6" ht="15.75" x14ac:dyDescent="0.25">
      <c r="A63" s="166" t="s">
        <v>489</v>
      </c>
      <c r="B63" s="166" t="s">
        <v>490</v>
      </c>
      <c r="C63" s="167"/>
      <c r="D63" s="167"/>
      <c r="E63" s="167"/>
      <c r="F63" s="167"/>
    </row>
    <row r="64" spans="1:6" ht="15.75" x14ac:dyDescent="0.25">
      <c r="A64" s="168" t="s">
        <v>491</v>
      </c>
      <c r="B64" s="169"/>
      <c r="C64" s="167"/>
      <c r="D64" s="167"/>
      <c r="E64" s="167"/>
      <c r="F64" s="167"/>
    </row>
    <row r="65" spans="1:6" ht="15.75" x14ac:dyDescent="0.25">
      <c r="A65" s="89"/>
      <c r="B65" s="89"/>
      <c r="C65" s="89"/>
      <c r="D65" s="89"/>
      <c r="E65" s="89"/>
      <c r="F65" s="89"/>
    </row>
    <row r="66" spans="1:6" ht="15.75" x14ac:dyDescent="0.25">
      <c r="A66" s="89"/>
      <c r="B66" s="89"/>
      <c r="C66" s="89"/>
      <c r="D66" s="89"/>
      <c r="E66" s="89"/>
      <c r="F66" s="89"/>
    </row>
    <row r="67" spans="1:6" ht="15.75" x14ac:dyDescent="0.25">
      <c r="A67" s="89"/>
      <c r="B67" s="89"/>
      <c r="C67" s="89"/>
      <c r="D67" s="89"/>
      <c r="E67" s="89"/>
      <c r="F67" s="89"/>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indexed="60"/>
    <pageSetUpPr fitToPage="1"/>
  </sheetPr>
  <dimension ref="A1:K93"/>
  <sheetViews>
    <sheetView zoomScale="110" zoomScaleNormal="110" workbookViewId="0">
      <pane xSplit="1" ySplit="2" topLeftCell="B88" activePane="bottomRight" state="frozen"/>
      <selection pane="topRight" activeCell="B1" sqref="B1"/>
      <selection pane="bottomLeft" activeCell="A3" sqref="A3"/>
      <selection pane="bottomRight" activeCell="B88" sqref="B88"/>
    </sheetView>
  </sheetViews>
  <sheetFormatPr defaultRowHeight="15.75" x14ac:dyDescent="0.2"/>
  <cols>
    <col min="1" max="1" width="19.5703125" style="33" customWidth="1"/>
    <col min="2" max="2" width="113" style="10" customWidth="1"/>
    <col min="3" max="3" width="13.85546875" style="397" customWidth="1"/>
  </cols>
  <sheetData>
    <row r="1" spans="1:10" ht="19.5" thickBot="1" x14ac:dyDescent="0.3">
      <c r="A1" s="837" t="s">
        <v>1087</v>
      </c>
      <c r="B1" s="838"/>
      <c r="C1" s="396"/>
    </row>
    <row r="2" spans="1:10" x14ac:dyDescent="0.2">
      <c r="A2" s="179" t="s">
        <v>192</v>
      </c>
      <c r="B2" s="179" t="s">
        <v>257</v>
      </c>
    </row>
    <row r="3" spans="1:10" ht="144.75" customHeight="1" x14ac:dyDescent="0.2">
      <c r="A3" s="327" t="s">
        <v>193</v>
      </c>
      <c r="B3" s="181" t="s">
        <v>276</v>
      </c>
    </row>
    <row r="4" spans="1:10" ht="56.25" customHeight="1" x14ac:dyDescent="0.2">
      <c r="A4" s="327" t="s">
        <v>194</v>
      </c>
      <c r="B4" s="327" t="s">
        <v>67</v>
      </c>
    </row>
    <row r="5" spans="1:10" ht="47.25" x14ac:dyDescent="0.2">
      <c r="A5" s="327" t="s">
        <v>37</v>
      </c>
      <c r="B5" s="181" t="s">
        <v>978</v>
      </c>
    </row>
    <row r="6" spans="1:10" ht="302.25" customHeight="1" x14ac:dyDescent="0.2">
      <c r="A6" s="327" t="s">
        <v>38</v>
      </c>
      <c r="B6" s="327" t="s">
        <v>711</v>
      </c>
    </row>
    <row r="7" spans="1:10" ht="38.25" customHeight="1" x14ac:dyDescent="0.2">
      <c r="A7" s="327" t="s">
        <v>39</v>
      </c>
      <c r="B7" s="181" t="s">
        <v>821</v>
      </c>
    </row>
    <row r="8" spans="1:10" ht="63.75" customHeight="1" x14ac:dyDescent="0.2">
      <c r="A8" s="180" t="s">
        <v>191</v>
      </c>
      <c r="B8" s="262" t="s">
        <v>1056</v>
      </c>
      <c r="C8" s="548" t="s">
        <v>999</v>
      </c>
    </row>
    <row r="9" spans="1:10" ht="21" customHeight="1" x14ac:dyDescent="0.2">
      <c r="A9" s="181" t="s">
        <v>667</v>
      </c>
      <c r="B9" s="181" t="s">
        <v>1182</v>
      </c>
    </row>
    <row r="10" spans="1:10" ht="31.5" x14ac:dyDescent="0.2">
      <c r="A10" s="185" t="s">
        <v>86</v>
      </c>
      <c r="B10" s="182" t="s">
        <v>668</v>
      </c>
    </row>
    <row r="11" spans="1:10" ht="66" customHeight="1" x14ac:dyDescent="0.2">
      <c r="A11" s="180" t="s">
        <v>185</v>
      </c>
      <c r="B11" s="180" t="s">
        <v>1001</v>
      </c>
      <c r="C11" s="570" t="s">
        <v>1183</v>
      </c>
      <c r="D11" s="571"/>
      <c r="E11" s="571"/>
      <c r="F11" s="571"/>
      <c r="G11" s="571"/>
      <c r="H11" s="571"/>
      <c r="I11" s="571"/>
      <c r="J11" s="571"/>
    </row>
    <row r="12" spans="1:10" ht="63" x14ac:dyDescent="0.2">
      <c r="A12" s="183" t="s">
        <v>186</v>
      </c>
      <c r="B12" s="183" t="s">
        <v>865</v>
      </c>
      <c r="C12" s="403"/>
    </row>
    <row r="13" spans="1:10" ht="36" customHeight="1" x14ac:dyDescent="0.2">
      <c r="A13" s="184" t="s">
        <v>187</v>
      </c>
      <c r="B13" s="184" t="s">
        <v>858</v>
      </c>
    </row>
    <row r="14" spans="1:10" ht="66.75" customHeight="1" x14ac:dyDescent="0.2">
      <c r="A14" s="181" t="s">
        <v>188</v>
      </c>
      <c r="B14" s="207" t="s">
        <v>722</v>
      </c>
      <c r="C14" s="570" t="s">
        <v>1184</v>
      </c>
      <c r="D14" s="571"/>
      <c r="E14" s="571"/>
      <c r="F14" s="571"/>
    </row>
    <row r="15" spans="1:10" ht="84" customHeight="1" x14ac:dyDescent="0.2">
      <c r="A15" s="181" t="s">
        <v>189</v>
      </c>
      <c r="B15" s="207" t="s">
        <v>813</v>
      </c>
      <c r="C15" s="570" t="s">
        <v>1185</v>
      </c>
      <c r="D15" s="571"/>
      <c r="E15" s="571"/>
      <c r="F15" s="571"/>
      <c r="G15" s="571"/>
      <c r="H15" s="571"/>
    </row>
    <row r="16" spans="1:10" ht="21.75" customHeight="1" x14ac:dyDescent="0.2">
      <c r="A16" s="181" t="s">
        <v>33</v>
      </c>
      <c r="B16" s="181" t="s">
        <v>661</v>
      </c>
    </row>
    <row r="17" spans="1:3" ht="52.5" customHeight="1" x14ac:dyDescent="0.2">
      <c r="A17" s="180" t="s">
        <v>25</v>
      </c>
      <c r="B17" s="180" t="s">
        <v>1186</v>
      </c>
    </row>
    <row r="18" spans="1:3" ht="64.5" customHeight="1" x14ac:dyDescent="0.2">
      <c r="A18" s="327" t="s">
        <v>183</v>
      </c>
      <c r="B18" s="327" t="s">
        <v>979</v>
      </c>
    </row>
    <row r="19" spans="1:3" ht="33" customHeight="1" x14ac:dyDescent="0.2">
      <c r="A19" s="262" t="s">
        <v>261</v>
      </c>
      <c r="B19" s="262" t="s">
        <v>217</v>
      </c>
    </row>
    <row r="20" spans="1:3" ht="17.25" customHeight="1" x14ac:dyDescent="0.2">
      <c r="A20" s="327" t="s">
        <v>806</v>
      </c>
      <c r="B20" s="327" t="s">
        <v>1187</v>
      </c>
    </row>
    <row r="21" spans="1:3" ht="31.5" x14ac:dyDescent="0.2">
      <c r="A21" s="327" t="s">
        <v>794</v>
      </c>
      <c r="B21" s="327" t="s">
        <v>1188</v>
      </c>
    </row>
    <row r="22" spans="1:3" ht="18" customHeight="1" x14ac:dyDescent="0.2">
      <c r="A22" s="327" t="s">
        <v>683</v>
      </c>
      <c r="B22" s="327" t="s">
        <v>1189</v>
      </c>
    </row>
    <row r="23" spans="1:3" ht="20.25" customHeight="1" x14ac:dyDescent="0.2">
      <c r="A23" s="327" t="s">
        <v>795</v>
      </c>
      <c r="B23" s="327" t="s">
        <v>684</v>
      </c>
    </row>
    <row r="24" spans="1:3" ht="21" customHeight="1" x14ac:dyDescent="0.2">
      <c r="A24" s="327" t="s">
        <v>1047</v>
      </c>
      <c r="B24" s="327" t="s">
        <v>1190</v>
      </c>
    </row>
    <row r="25" spans="1:3" ht="36" customHeight="1" x14ac:dyDescent="0.2">
      <c r="A25" s="327" t="s">
        <v>1048</v>
      </c>
      <c r="B25" s="327" t="s">
        <v>1049</v>
      </c>
    </row>
    <row r="26" spans="1:3" ht="55.5" customHeight="1" x14ac:dyDescent="0.2">
      <c r="A26" s="180" t="s">
        <v>19</v>
      </c>
      <c r="B26" s="180" t="s">
        <v>1191</v>
      </c>
    </row>
    <row r="27" spans="1:3" ht="73.5" customHeight="1" x14ac:dyDescent="0.2">
      <c r="A27" s="327" t="s">
        <v>184</v>
      </c>
      <c r="B27" s="327" t="s">
        <v>980</v>
      </c>
    </row>
    <row r="28" spans="1:3" ht="35.25" customHeight="1" x14ac:dyDescent="0.2">
      <c r="A28" s="180" t="s">
        <v>139</v>
      </c>
      <c r="B28" s="180" t="s">
        <v>502</v>
      </c>
    </row>
    <row r="29" spans="1:3" s="115" customFormat="1" ht="213.6" customHeight="1" x14ac:dyDescent="0.2">
      <c r="A29" s="327" t="s">
        <v>303</v>
      </c>
      <c r="B29" s="181" t="s">
        <v>1005</v>
      </c>
      <c r="C29" s="550" t="s">
        <v>1002</v>
      </c>
    </row>
    <row r="30" spans="1:3" ht="31.5" x14ac:dyDescent="0.2">
      <c r="A30" s="184" t="s">
        <v>218</v>
      </c>
      <c r="B30" s="224" t="s">
        <v>814</v>
      </c>
    </row>
    <row r="31" spans="1:3" ht="78.75" x14ac:dyDescent="0.2">
      <c r="A31" s="181" t="s">
        <v>219</v>
      </c>
      <c r="B31" s="181" t="s">
        <v>169</v>
      </c>
      <c r="C31" s="398"/>
    </row>
    <row r="32" spans="1:3" ht="31.5" x14ac:dyDescent="0.2">
      <c r="A32" s="184" t="s">
        <v>220</v>
      </c>
      <c r="B32" s="184" t="s">
        <v>132</v>
      </c>
    </row>
    <row r="33" spans="1:3" ht="18" customHeight="1" x14ac:dyDescent="0.2">
      <c r="A33" s="184" t="s">
        <v>221</v>
      </c>
      <c r="B33" s="184" t="s">
        <v>133</v>
      </c>
    </row>
    <row r="34" spans="1:3" ht="18" customHeight="1" x14ac:dyDescent="0.2">
      <c r="A34" s="184" t="s">
        <v>222</v>
      </c>
      <c r="B34" s="184" t="s">
        <v>148</v>
      </c>
    </row>
    <row r="35" spans="1:3" ht="34.5" customHeight="1" x14ac:dyDescent="0.2">
      <c r="A35" s="184" t="s">
        <v>223</v>
      </c>
      <c r="B35" s="184" t="s">
        <v>859</v>
      </c>
    </row>
    <row r="36" spans="1:3" ht="78.75" x14ac:dyDescent="0.2">
      <c r="A36" s="184" t="s">
        <v>274</v>
      </c>
      <c r="B36" s="184" t="s">
        <v>1192</v>
      </c>
    </row>
    <row r="37" spans="1:3" ht="36.75" customHeight="1" x14ac:dyDescent="0.2">
      <c r="A37" s="184" t="s">
        <v>134</v>
      </c>
      <c r="B37" s="184" t="s">
        <v>1193</v>
      </c>
    </row>
    <row r="38" spans="1:3" ht="45" customHeight="1" x14ac:dyDescent="0.2">
      <c r="A38" s="184" t="s">
        <v>135</v>
      </c>
      <c r="B38" s="184" t="s">
        <v>982</v>
      </c>
    </row>
    <row r="39" spans="1:3" ht="62.25" customHeight="1" x14ac:dyDescent="0.2">
      <c r="A39" s="184" t="s">
        <v>136</v>
      </c>
      <c r="B39" s="181" t="s">
        <v>839</v>
      </c>
      <c r="C39" s="398"/>
    </row>
    <row r="40" spans="1:3" ht="31.5" x14ac:dyDescent="0.2">
      <c r="A40" s="184" t="s">
        <v>137</v>
      </c>
      <c r="B40" s="184" t="s">
        <v>662</v>
      </c>
    </row>
    <row r="41" spans="1:3" ht="20.25" customHeight="1" x14ac:dyDescent="0.2">
      <c r="A41" s="181" t="s">
        <v>138</v>
      </c>
      <c r="B41" s="181" t="s">
        <v>63</v>
      </c>
    </row>
    <row r="42" spans="1:3" ht="30" customHeight="1" x14ac:dyDescent="0.2">
      <c r="A42" s="342" t="s">
        <v>811</v>
      </c>
      <c r="B42" s="342" t="s">
        <v>809</v>
      </c>
    </row>
    <row r="43" spans="1:3" ht="33.75" customHeight="1" x14ac:dyDescent="0.2">
      <c r="A43" s="180" t="s">
        <v>20</v>
      </c>
      <c r="B43" s="180" t="s">
        <v>1060</v>
      </c>
    </row>
    <row r="44" spans="1:3" ht="33.75" customHeight="1" x14ac:dyDescent="0.2">
      <c r="A44" s="180" t="s">
        <v>224</v>
      </c>
      <c r="B44" s="180" t="s">
        <v>231</v>
      </c>
    </row>
    <row r="45" spans="1:3" ht="31.5" x14ac:dyDescent="0.2">
      <c r="A45" s="207" t="s">
        <v>772</v>
      </c>
      <c r="B45" s="207" t="s">
        <v>822</v>
      </c>
    </row>
    <row r="46" spans="1:3" ht="33" customHeight="1" x14ac:dyDescent="0.2">
      <c r="A46" s="181" t="s">
        <v>149</v>
      </c>
      <c r="B46" s="181" t="s">
        <v>663</v>
      </c>
    </row>
    <row r="47" spans="1:3" ht="63" x14ac:dyDescent="0.2">
      <c r="A47" s="180" t="s">
        <v>21</v>
      </c>
      <c r="B47" s="180" t="s">
        <v>712</v>
      </c>
    </row>
    <row r="48" spans="1:3" x14ac:dyDescent="0.2">
      <c r="A48" s="184" t="s">
        <v>368</v>
      </c>
      <c r="B48" s="224" t="s">
        <v>721</v>
      </c>
    </row>
    <row r="49" spans="1:3" ht="31.5" x14ac:dyDescent="0.2">
      <c r="A49" s="181" t="s">
        <v>65</v>
      </c>
      <c r="B49" s="181" t="s">
        <v>1003</v>
      </c>
    </row>
    <row r="50" spans="1:3" ht="30" customHeight="1" x14ac:dyDescent="0.2">
      <c r="A50" s="184" t="s">
        <v>673</v>
      </c>
      <c r="B50" s="184" t="s">
        <v>1050</v>
      </c>
    </row>
    <row r="51" spans="1:3" ht="50.25" customHeight="1" x14ac:dyDescent="0.2">
      <c r="A51" s="180" t="s">
        <v>260</v>
      </c>
      <c r="B51" s="180" t="s">
        <v>713</v>
      </c>
    </row>
    <row r="52" spans="1:3" s="115" customFormat="1" ht="31.5" x14ac:dyDescent="0.2">
      <c r="A52" s="180" t="s">
        <v>167</v>
      </c>
      <c r="B52" s="180" t="s">
        <v>714</v>
      </c>
      <c r="C52" s="399"/>
    </row>
    <row r="53" spans="1:3" s="115" customFormat="1" x14ac:dyDescent="0.2">
      <c r="A53" s="262" t="s">
        <v>327</v>
      </c>
      <c r="B53" s="262" t="s">
        <v>1088</v>
      </c>
      <c r="C53" s="564" t="s">
        <v>1091</v>
      </c>
    </row>
    <row r="54" spans="1:3" s="115" customFormat="1" ht="31.5" x14ac:dyDescent="0.2">
      <c r="A54" s="207" t="s">
        <v>232</v>
      </c>
      <c r="B54" s="207" t="s">
        <v>150</v>
      </c>
      <c r="C54" s="399"/>
    </row>
    <row r="55" spans="1:3" s="115" customFormat="1" ht="31.5" x14ac:dyDescent="0.2">
      <c r="A55" s="224" t="s">
        <v>363</v>
      </c>
      <c r="B55" s="224" t="s">
        <v>860</v>
      </c>
      <c r="C55" s="399"/>
    </row>
    <row r="56" spans="1:3" s="115" customFormat="1" ht="34.5" x14ac:dyDescent="0.2">
      <c r="A56" s="224" t="s">
        <v>720</v>
      </c>
      <c r="B56" s="225" t="s">
        <v>862</v>
      </c>
      <c r="C56" s="399"/>
    </row>
    <row r="57" spans="1:3" s="115" customFormat="1" ht="22.5" customHeight="1" x14ac:dyDescent="0.2">
      <c r="A57" s="224" t="s">
        <v>728</v>
      </c>
      <c r="B57" s="225" t="s">
        <v>861</v>
      </c>
      <c r="C57" s="399"/>
    </row>
    <row r="58" spans="1:3" ht="47.25" x14ac:dyDescent="0.2">
      <c r="A58" s="180" t="s">
        <v>22</v>
      </c>
      <c r="B58" s="180" t="s">
        <v>160</v>
      </c>
    </row>
    <row r="59" spans="1:3" ht="31.5" x14ac:dyDescent="0.2">
      <c r="A59" s="181" t="s">
        <v>950</v>
      </c>
      <c r="B59" s="181" t="s">
        <v>119</v>
      </c>
    </row>
    <row r="60" spans="1:3" ht="47.25" x14ac:dyDescent="0.2">
      <c r="A60" s="224" t="s">
        <v>693</v>
      </c>
      <c r="B60" s="224" t="s">
        <v>1089</v>
      </c>
      <c r="C60" s="548" t="s">
        <v>1090</v>
      </c>
    </row>
    <row r="61" spans="1:3" ht="47.25" x14ac:dyDescent="0.2">
      <c r="A61" s="224" t="s">
        <v>694</v>
      </c>
      <c r="B61" s="224" t="s">
        <v>1194</v>
      </c>
      <c r="C61" s="549" t="s">
        <v>1092</v>
      </c>
    </row>
    <row r="62" spans="1:3" ht="47.25" x14ac:dyDescent="0.2">
      <c r="A62" s="207" t="s">
        <v>118</v>
      </c>
      <c r="B62" s="207" t="s">
        <v>1195</v>
      </c>
      <c r="C62" s="551"/>
    </row>
    <row r="63" spans="1:3" ht="63.75" customHeight="1" x14ac:dyDescent="0.2">
      <c r="A63" s="224" t="s">
        <v>695</v>
      </c>
      <c r="B63" s="181" t="s">
        <v>1196</v>
      </c>
      <c r="C63" s="548" t="s">
        <v>1004</v>
      </c>
    </row>
    <row r="64" spans="1:3" s="119" customFormat="1" ht="31.5" x14ac:dyDescent="0.2">
      <c r="A64" s="180" t="s">
        <v>23</v>
      </c>
      <c r="B64" s="180" t="s">
        <v>1093</v>
      </c>
      <c r="C64" s="552"/>
    </row>
    <row r="65" spans="1:11" s="492" customFormat="1" ht="18" customHeight="1" x14ac:dyDescent="0.2">
      <c r="A65" s="327" t="s">
        <v>963</v>
      </c>
      <c r="B65" s="537" t="s">
        <v>1094</v>
      </c>
      <c r="C65" s="553" t="s">
        <v>1090</v>
      </c>
    </row>
    <row r="66" spans="1:11" s="115" customFormat="1" ht="31.5" x14ac:dyDescent="0.2">
      <c r="A66" s="207" t="s">
        <v>983</v>
      </c>
      <c r="B66" s="181" t="s">
        <v>168</v>
      </c>
      <c r="C66" s="399"/>
    </row>
    <row r="67" spans="1:11" ht="31.5" x14ac:dyDescent="0.2">
      <c r="A67" s="207" t="s">
        <v>840</v>
      </c>
      <c r="B67" s="181" t="s">
        <v>1095</v>
      </c>
      <c r="C67" s="400"/>
    </row>
    <row r="68" spans="1:11" ht="16.5" thickBot="1" x14ac:dyDescent="0.25">
      <c r="A68" s="572" t="s">
        <v>984</v>
      </c>
      <c r="B68" s="185" t="s">
        <v>928</v>
      </c>
      <c r="C68" s="400"/>
    </row>
    <row r="69" spans="1:11" ht="34.5" customHeight="1" thickBot="1" x14ac:dyDescent="0.25">
      <c r="A69" s="574" t="s">
        <v>304</v>
      </c>
      <c r="B69" s="574" t="s">
        <v>1096</v>
      </c>
      <c r="C69" s="400"/>
      <c r="K69" s="374"/>
    </row>
    <row r="70" spans="1:11" ht="34.5" customHeight="1" x14ac:dyDescent="0.2">
      <c r="A70" s="573" t="s">
        <v>290</v>
      </c>
      <c r="B70" s="573" t="s">
        <v>1197</v>
      </c>
      <c r="C70" s="400"/>
    </row>
    <row r="71" spans="1:11" ht="21" customHeight="1" x14ac:dyDescent="0.2">
      <c r="A71" s="181" t="s">
        <v>305</v>
      </c>
      <c r="B71" s="181" t="s">
        <v>810</v>
      </c>
      <c r="C71" s="400"/>
    </row>
    <row r="72" spans="1:11" ht="53.25" customHeight="1" x14ac:dyDescent="0.2">
      <c r="A72" s="184" t="s">
        <v>34</v>
      </c>
      <c r="B72" s="184" t="s">
        <v>180</v>
      </c>
    </row>
    <row r="73" spans="1:11" ht="36" customHeight="1" x14ac:dyDescent="0.2">
      <c r="A73" s="181" t="s">
        <v>62</v>
      </c>
      <c r="B73" s="181" t="s">
        <v>1097</v>
      </c>
    </row>
    <row r="74" spans="1:11" ht="33.75" customHeight="1" x14ac:dyDescent="0.2">
      <c r="A74" s="219" t="s">
        <v>665</v>
      </c>
      <c r="B74" s="224" t="s">
        <v>823</v>
      </c>
    </row>
    <row r="75" spans="1:11" ht="90.75" customHeight="1" x14ac:dyDescent="0.2">
      <c r="A75" s="180" t="s">
        <v>140</v>
      </c>
      <c r="B75" s="180" t="s">
        <v>1098</v>
      </c>
    </row>
    <row r="76" spans="1:11" ht="18" customHeight="1" x14ac:dyDescent="0.2">
      <c r="A76" s="181" t="s">
        <v>68</v>
      </c>
      <c r="B76" s="181" t="s">
        <v>824</v>
      </c>
    </row>
    <row r="77" spans="1:11" ht="19.5" customHeight="1" x14ac:dyDescent="0.2">
      <c r="A77" s="184" t="s">
        <v>275</v>
      </c>
      <c r="B77" s="184" t="s">
        <v>40</v>
      </c>
    </row>
    <row r="78" spans="1:11" ht="19.5" customHeight="1" x14ac:dyDescent="0.2">
      <c r="A78" s="224" t="s">
        <v>1030</v>
      </c>
      <c r="B78" s="224" t="s">
        <v>1046</v>
      </c>
      <c r="C78" s="398"/>
    </row>
    <row r="79" spans="1:11" ht="21" customHeight="1" x14ac:dyDescent="0.2">
      <c r="A79" s="224" t="s">
        <v>1099</v>
      </c>
      <c r="B79" s="184" t="s">
        <v>1026</v>
      </c>
      <c r="C79" s="398"/>
    </row>
    <row r="80" spans="1:11" ht="25.5" customHeight="1" x14ac:dyDescent="0.2">
      <c r="A80" s="224" t="s">
        <v>1100</v>
      </c>
      <c r="B80" s="224" t="s">
        <v>1101</v>
      </c>
      <c r="C80" s="398"/>
    </row>
    <row r="81" spans="1:6" ht="35.25" customHeight="1" x14ac:dyDescent="0.2">
      <c r="A81" s="224" t="s">
        <v>1102</v>
      </c>
      <c r="B81" s="184" t="s">
        <v>1027</v>
      </c>
      <c r="C81" s="398"/>
    </row>
    <row r="82" spans="1:6" ht="35.25" customHeight="1" x14ac:dyDescent="0.2">
      <c r="A82" s="224" t="s">
        <v>1103</v>
      </c>
      <c r="B82" s="184" t="s">
        <v>1028</v>
      </c>
      <c r="C82" s="398"/>
    </row>
    <row r="83" spans="1:6" ht="47.25" x14ac:dyDescent="0.2">
      <c r="A83" s="207" t="s">
        <v>1104</v>
      </c>
      <c r="B83" s="181" t="s">
        <v>951</v>
      </c>
      <c r="C83" s="401"/>
      <c r="F83" s="374"/>
    </row>
    <row r="84" spans="1:6" ht="31.5" x14ac:dyDescent="0.2">
      <c r="A84" s="207" t="s">
        <v>1105</v>
      </c>
      <c r="B84" s="181" t="s">
        <v>1106</v>
      </c>
    </row>
    <row r="85" spans="1:6" ht="61.5" customHeight="1" x14ac:dyDescent="0.2">
      <c r="A85" s="180" t="s">
        <v>142</v>
      </c>
      <c r="B85" s="180" t="s">
        <v>981</v>
      </c>
    </row>
    <row r="86" spans="1:6" s="108" customFormat="1" ht="49.5" customHeight="1" x14ac:dyDescent="0.2">
      <c r="A86" s="224" t="s">
        <v>1107</v>
      </c>
      <c r="B86" s="224" t="s">
        <v>1108</v>
      </c>
      <c r="C86" s="399"/>
    </row>
    <row r="87" spans="1:6" ht="130.5" customHeight="1" x14ac:dyDescent="0.2">
      <c r="A87" s="180" t="s">
        <v>306</v>
      </c>
      <c r="B87" s="180" t="s">
        <v>1109</v>
      </c>
    </row>
    <row r="88" spans="1:6" ht="49.5" customHeight="1" x14ac:dyDescent="0.2">
      <c r="A88" s="180" t="s">
        <v>225</v>
      </c>
      <c r="B88" s="180" t="s">
        <v>1198</v>
      </c>
    </row>
    <row r="89" spans="1:6" ht="37.5" customHeight="1" x14ac:dyDescent="0.2">
      <c r="A89" s="342" t="s">
        <v>773</v>
      </c>
      <c r="B89" s="342" t="s">
        <v>825</v>
      </c>
    </row>
    <row r="90" spans="1:6" ht="31.5" x14ac:dyDescent="0.2">
      <c r="A90" s="180" t="s">
        <v>35</v>
      </c>
      <c r="B90" s="180" t="s">
        <v>770</v>
      </c>
    </row>
    <row r="91" spans="1:6" ht="66.75" customHeight="1" x14ac:dyDescent="0.2">
      <c r="A91" s="180" t="s">
        <v>247</v>
      </c>
      <c r="B91" s="180" t="s">
        <v>729</v>
      </c>
    </row>
    <row r="92" spans="1:6" ht="31.5" x14ac:dyDescent="0.2">
      <c r="A92" s="180" t="s">
        <v>498</v>
      </c>
      <c r="B92" s="180" t="s">
        <v>687</v>
      </c>
    </row>
    <row r="93" spans="1:6" ht="31.5" x14ac:dyDescent="0.2">
      <c r="A93" s="180" t="s">
        <v>499</v>
      </c>
      <c r="B93" s="180" t="s">
        <v>826</v>
      </c>
      <c r="C93" s="398"/>
    </row>
  </sheetData>
  <mergeCells count="1">
    <mergeCell ref="A1:B1"/>
  </mergeCells>
  <phoneticPr fontId="6"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indexed="51"/>
  </sheetPr>
  <dimension ref="A1:H57"/>
  <sheetViews>
    <sheetView zoomScale="90" zoomScaleNormal="90" workbookViewId="0">
      <pane xSplit="1" ySplit="2" topLeftCell="B36" activePane="bottomRight" state="frozen"/>
      <selection pane="topRight" activeCell="B1" sqref="B1"/>
      <selection pane="bottomLeft" activeCell="A3" sqref="A3"/>
      <selection pane="bottomRight" activeCell="B42" sqref="B42"/>
    </sheetView>
  </sheetViews>
  <sheetFormatPr defaultColWidth="9.140625" defaultRowHeight="15.75" x14ac:dyDescent="0.2"/>
  <cols>
    <col min="1" max="1" width="11.85546875" style="108" customWidth="1"/>
    <col min="2" max="2" width="44.7109375" style="111" customWidth="1"/>
    <col min="3" max="3" width="166.140625" style="109" customWidth="1"/>
    <col min="4" max="4" width="19.140625" style="108" customWidth="1"/>
    <col min="5" max="5" width="13.5703125" style="108" customWidth="1"/>
    <col min="6" max="16384" width="9.140625" style="108"/>
  </cols>
  <sheetData>
    <row r="1" spans="1:8" ht="42" customHeight="1" thickBot="1" x14ac:dyDescent="0.25">
      <c r="A1" s="837" t="s">
        <v>1110</v>
      </c>
      <c r="B1" s="839"/>
      <c r="C1" s="838"/>
    </row>
    <row r="2" spans="1:8" s="121" customFormat="1" ht="47.25" x14ac:dyDescent="0.2">
      <c r="A2" s="120" t="s">
        <v>192</v>
      </c>
      <c r="B2" s="362" t="s">
        <v>46</v>
      </c>
      <c r="C2" s="179" t="s">
        <v>47</v>
      </c>
    </row>
    <row r="3" spans="1:8" ht="38.25" customHeight="1" x14ac:dyDescent="0.2">
      <c r="A3" s="158" t="s">
        <v>191</v>
      </c>
      <c r="B3" s="363" t="s">
        <v>1111</v>
      </c>
      <c r="C3" s="181" t="s">
        <v>1112</v>
      </c>
      <c r="D3" s="121"/>
    </row>
    <row r="4" spans="1:8" s="116" customFormat="1" ht="106.5" customHeight="1" x14ac:dyDescent="0.2">
      <c r="A4" s="158" t="s">
        <v>185</v>
      </c>
      <c r="B4" s="363" t="s">
        <v>691</v>
      </c>
      <c r="C4" s="181" t="s">
        <v>866</v>
      </c>
      <c r="D4" s="121"/>
      <c r="E4" s="402"/>
    </row>
    <row r="5" spans="1:8" s="116" customFormat="1" ht="46.5" customHeight="1" x14ac:dyDescent="0.2">
      <c r="A5" s="158" t="s">
        <v>60</v>
      </c>
      <c r="B5" s="363" t="s">
        <v>696</v>
      </c>
      <c r="C5" s="366" t="s">
        <v>929</v>
      </c>
      <c r="D5" s="121"/>
    </row>
    <row r="6" spans="1:8" ht="71.25" customHeight="1" x14ac:dyDescent="0.2">
      <c r="A6" s="158" t="s">
        <v>25</v>
      </c>
      <c r="B6" s="364" t="s">
        <v>1114</v>
      </c>
      <c r="C6" s="207" t="s">
        <v>1113</v>
      </c>
      <c r="D6" s="481"/>
    </row>
    <row r="7" spans="1:8" ht="63" x14ac:dyDescent="0.2">
      <c r="A7" s="158" t="s">
        <v>261</v>
      </c>
      <c r="B7" s="364" t="s">
        <v>1115</v>
      </c>
      <c r="C7" s="207" t="s">
        <v>1116</v>
      </c>
      <c r="D7" s="481"/>
      <c r="E7" s="395"/>
    </row>
    <row r="8" spans="1:8" ht="106.5" customHeight="1" x14ac:dyDescent="0.2">
      <c r="A8" s="158" t="s">
        <v>19</v>
      </c>
      <c r="B8" s="364" t="s">
        <v>1202</v>
      </c>
      <c r="C8" s="181" t="s">
        <v>1203</v>
      </c>
      <c r="D8" s="121"/>
    </row>
    <row r="9" spans="1:8" ht="33.75" customHeight="1" x14ac:dyDescent="0.2">
      <c r="A9" s="158" t="s">
        <v>184</v>
      </c>
      <c r="B9" s="363" t="s">
        <v>209</v>
      </c>
      <c r="C9" s="181" t="s">
        <v>1204</v>
      </c>
      <c r="D9" s="121"/>
    </row>
    <row r="10" spans="1:8" ht="42" customHeight="1" x14ac:dyDescent="0.2">
      <c r="A10" s="158" t="s">
        <v>917</v>
      </c>
      <c r="B10" s="363" t="s">
        <v>855</v>
      </c>
      <c r="C10" s="181" t="s">
        <v>856</v>
      </c>
      <c r="D10" s="121"/>
      <c r="E10" s="395"/>
      <c r="F10" s="395"/>
      <c r="G10" s="395"/>
      <c r="H10" s="395"/>
    </row>
    <row r="11" spans="1:8" ht="75" customHeight="1" x14ac:dyDescent="0.2">
      <c r="A11" s="158" t="s">
        <v>139</v>
      </c>
      <c r="B11" s="363" t="s">
        <v>1205</v>
      </c>
      <c r="C11" s="181" t="s">
        <v>1117</v>
      </c>
      <c r="D11" s="121"/>
      <c r="E11" s="395"/>
    </row>
    <row r="12" spans="1:8" ht="31.5" x14ac:dyDescent="0.25">
      <c r="A12" s="158" t="s">
        <v>20</v>
      </c>
      <c r="B12" s="565" t="s">
        <v>930</v>
      </c>
      <c r="C12" s="181" t="s">
        <v>985</v>
      </c>
      <c r="D12" s="121"/>
      <c r="E12" s="395"/>
    </row>
    <row r="13" spans="1:8" ht="47.25" x14ac:dyDescent="0.2">
      <c r="A13" s="158" t="s">
        <v>149</v>
      </c>
      <c r="B13" s="363" t="s">
        <v>1206</v>
      </c>
      <c r="C13" s="181" t="s">
        <v>1118</v>
      </c>
      <c r="D13" s="121"/>
      <c r="E13" s="395"/>
    </row>
    <row r="14" spans="1:8" ht="75.75" customHeight="1" x14ac:dyDescent="0.2">
      <c r="A14" s="158" t="s">
        <v>224</v>
      </c>
      <c r="B14" s="363" t="s">
        <v>1119</v>
      </c>
      <c r="C14" s="181" t="s">
        <v>1120</v>
      </c>
      <c r="D14" s="121"/>
      <c r="E14" s="395"/>
    </row>
    <row r="15" spans="1:8" ht="41.25" customHeight="1" x14ac:dyDescent="0.2">
      <c r="A15" s="158" t="s">
        <v>21</v>
      </c>
      <c r="B15" s="363" t="s">
        <v>1121</v>
      </c>
      <c r="C15" s="181" t="s">
        <v>1122</v>
      </c>
      <c r="D15" s="121"/>
    </row>
    <row r="16" spans="1:8" ht="72.75" customHeight="1" x14ac:dyDescent="0.2">
      <c r="A16" s="158" t="s">
        <v>211</v>
      </c>
      <c r="B16" s="363" t="s">
        <v>1123</v>
      </c>
      <c r="C16" s="181" t="s">
        <v>841</v>
      </c>
      <c r="D16" s="121"/>
    </row>
    <row r="17" spans="1:8" ht="54" customHeight="1" x14ac:dyDescent="0.2">
      <c r="A17" s="158" t="s">
        <v>260</v>
      </c>
      <c r="B17" s="363" t="s">
        <v>1124</v>
      </c>
      <c r="C17" s="207" t="s">
        <v>1125</v>
      </c>
      <c r="D17" s="121"/>
    </row>
    <row r="18" spans="1:8" ht="40.5" customHeight="1" x14ac:dyDescent="0.2">
      <c r="A18" s="158" t="s">
        <v>167</v>
      </c>
      <c r="B18" s="363" t="s">
        <v>126</v>
      </c>
      <c r="C18" s="181" t="s">
        <v>745</v>
      </c>
      <c r="D18" s="121"/>
    </row>
    <row r="19" spans="1:8" ht="42.75" customHeight="1" x14ac:dyDescent="0.2">
      <c r="A19" s="158" t="s">
        <v>327</v>
      </c>
      <c r="B19" s="363" t="s">
        <v>1126</v>
      </c>
      <c r="C19" s="181" t="s">
        <v>868</v>
      </c>
      <c r="D19" s="121"/>
      <c r="E19" s="395"/>
    </row>
    <row r="20" spans="1:8" ht="41.25" customHeight="1" x14ac:dyDescent="0.2">
      <c r="A20" s="158" t="s">
        <v>22</v>
      </c>
      <c r="B20" s="363" t="s">
        <v>820</v>
      </c>
      <c r="C20" s="181" t="s">
        <v>1127</v>
      </c>
      <c r="D20" s="121"/>
      <c r="E20" s="395"/>
    </row>
    <row r="21" spans="1:8" ht="57" customHeight="1" x14ac:dyDescent="0.2">
      <c r="A21" s="158" t="s">
        <v>702</v>
      </c>
      <c r="B21" s="363" t="s">
        <v>863</v>
      </c>
      <c r="C21" s="207" t="s">
        <v>857</v>
      </c>
      <c r="D21" s="121"/>
    </row>
    <row r="22" spans="1:8" ht="38.25" customHeight="1" x14ac:dyDescent="0.2">
      <c r="A22" s="158" t="s">
        <v>703</v>
      </c>
      <c r="B22" s="364" t="s">
        <v>1128</v>
      </c>
      <c r="C22" s="207" t="s">
        <v>697</v>
      </c>
      <c r="D22" s="121"/>
    </row>
    <row r="23" spans="1:8" ht="23.25" customHeight="1" x14ac:dyDescent="0.2">
      <c r="A23" s="158" t="s">
        <v>704</v>
      </c>
      <c r="B23" s="363" t="s">
        <v>698</v>
      </c>
      <c r="C23" s="207" t="s">
        <v>699</v>
      </c>
      <c r="D23" s="121"/>
    </row>
    <row r="24" spans="1:8" ht="31.5" x14ac:dyDescent="0.2">
      <c r="A24" s="158" t="s">
        <v>705</v>
      </c>
      <c r="B24" s="363" t="s">
        <v>700</v>
      </c>
      <c r="C24" s="207" t="s">
        <v>701</v>
      </c>
      <c r="D24" s="121"/>
    </row>
    <row r="25" spans="1:8" ht="72.75" customHeight="1" x14ac:dyDescent="0.2">
      <c r="A25" s="158" t="s">
        <v>23</v>
      </c>
      <c r="B25" s="364" t="s">
        <v>1129</v>
      </c>
      <c r="C25" s="207" t="s">
        <v>986</v>
      </c>
      <c r="D25" s="481"/>
    </row>
    <row r="26" spans="1:8" ht="78.75" x14ac:dyDescent="0.2">
      <c r="A26" s="158" t="s">
        <v>304</v>
      </c>
      <c r="B26" s="364" t="s">
        <v>884</v>
      </c>
      <c r="C26" s="207" t="s">
        <v>864</v>
      </c>
    </row>
    <row r="27" spans="1:8" ht="51.75" customHeight="1" x14ac:dyDescent="0.2">
      <c r="A27" s="158" t="s">
        <v>290</v>
      </c>
      <c r="B27" s="364" t="s">
        <v>870</v>
      </c>
      <c r="C27" s="207" t="s">
        <v>871</v>
      </c>
    </row>
    <row r="28" spans="1:8" ht="25.5" customHeight="1" x14ac:dyDescent="0.2">
      <c r="A28" s="158" t="s">
        <v>42</v>
      </c>
      <c r="B28" s="364" t="s">
        <v>1130</v>
      </c>
      <c r="C28" s="207" t="s">
        <v>812</v>
      </c>
      <c r="D28" s="481"/>
      <c r="H28" s="108" t="s">
        <v>141</v>
      </c>
    </row>
    <row r="29" spans="1:8" ht="141.75" x14ac:dyDescent="0.2">
      <c r="A29" s="158" t="s">
        <v>44</v>
      </c>
      <c r="B29" s="364" t="s">
        <v>885</v>
      </c>
      <c r="C29" s="181" t="s">
        <v>1131</v>
      </c>
    </row>
    <row r="30" spans="1:8" ht="28.5" customHeight="1" x14ac:dyDescent="0.2">
      <c r="A30" s="158" t="s">
        <v>43</v>
      </c>
      <c r="B30" s="364" t="s">
        <v>730</v>
      </c>
      <c r="C30" s="207" t="s">
        <v>1207</v>
      </c>
      <c r="D30" s="204"/>
    </row>
    <row r="31" spans="1:8" ht="39.75" customHeight="1" x14ac:dyDescent="0.2">
      <c r="A31" s="158" t="s">
        <v>45</v>
      </c>
      <c r="B31" s="364" t="s">
        <v>886</v>
      </c>
      <c r="C31" s="207" t="s">
        <v>887</v>
      </c>
    </row>
    <row r="32" spans="1:8" s="395" customFormat="1" ht="39.75" customHeight="1" x14ac:dyDescent="0.2">
      <c r="A32" s="158" t="s">
        <v>869</v>
      </c>
      <c r="B32" s="364" t="s">
        <v>872</v>
      </c>
      <c r="C32" s="207" t="s">
        <v>873</v>
      </c>
    </row>
    <row r="33" spans="1:5" ht="49.5" customHeight="1" x14ac:dyDescent="0.2">
      <c r="A33" s="158" t="s">
        <v>140</v>
      </c>
      <c r="B33" s="364" t="s">
        <v>1132</v>
      </c>
      <c r="C33" s="561" t="s">
        <v>1055</v>
      </c>
      <c r="D33" s="547"/>
    </row>
    <row r="34" spans="1:5" ht="51" customHeight="1" x14ac:dyDescent="0.2">
      <c r="A34" s="158" t="s">
        <v>142</v>
      </c>
      <c r="B34" s="363"/>
      <c r="C34" s="181" t="s">
        <v>1133</v>
      </c>
      <c r="D34" s="204"/>
    </row>
    <row r="35" spans="1:5" ht="70.5" customHeight="1" x14ac:dyDescent="0.2">
      <c r="A35" s="158" t="s">
        <v>239</v>
      </c>
      <c r="B35" s="365"/>
      <c r="C35" s="366" t="s">
        <v>987</v>
      </c>
    </row>
    <row r="36" spans="1:5" ht="40.5" customHeight="1" x14ac:dyDescent="0.2">
      <c r="A36" s="158" t="s">
        <v>225</v>
      </c>
      <c r="B36" s="364" t="s">
        <v>882</v>
      </c>
      <c r="C36" s="366" t="s">
        <v>867</v>
      </c>
    </row>
    <row r="37" spans="1:5" ht="50.25" customHeight="1" x14ac:dyDescent="0.2">
      <c r="A37" s="158" t="s">
        <v>35</v>
      </c>
      <c r="B37" s="364" t="s">
        <v>1134</v>
      </c>
      <c r="C37" s="366" t="s">
        <v>881</v>
      </c>
    </row>
    <row r="38" spans="1:5" ht="108" customHeight="1" x14ac:dyDescent="0.2">
      <c r="A38" s="158" t="s">
        <v>247</v>
      </c>
      <c r="B38" s="363" t="s">
        <v>1136</v>
      </c>
      <c r="C38" s="181" t="s">
        <v>1135</v>
      </c>
      <c r="D38" s="395"/>
    </row>
    <row r="39" spans="1:5" ht="38.25" customHeight="1" x14ac:dyDescent="0.2">
      <c r="A39" s="158" t="s">
        <v>247</v>
      </c>
      <c r="B39" s="363" t="s">
        <v>815</v>
      </c>
      <c r="C39" s="366" t="s">
        <v>1137</v>
      </c>
      <c r="D39" s="395"/>
    </row>
    <row r="40" spans="1:5" ht="47.25" customHeight="1" x14ac:dyDescent="0.2">
      <c r="A40" s="158" t="s">
        <v>247</v>
      </c>
      <c r="B40" s="363" t="s">
        <v>692</v>
      </c>
      <c r="C40" s="366" t="s">
        <v>1138</v>
      </c>
      <c r="D40" s="395"/>
    </row>
    <row r="41" spans="1:5" ht="64.5" customHeight="1" x14ac:dyDescent="0.2">
      <c r="A41" s="158" t="s">
        <v>498</v>
      </c>
      <c r="B41" s="566" t="s">
        <v>1140</v>
      </c>
      <c r="C41" s="567" t="s">
        <v>1139</v>
      </c>
      <c r="D41" s="395"/>
      <c r="E41" s="395"/>
    </row>
    <row r="42" spans="1:5" ht="32.25" thickBot="1" x14ac:dyDescent="0.25">
      <c r="A42" s="446" t="s">
        <v>499</v>
      </c>
      <c r="B42" s="447" t="s">
        <v>1141</v>
      </c>
      <c r="C42" s="568" t="s">
        <v>1139</v>
      </c>
      <c r="D42" s="395"/>
      <c r="E42" s="395"/>
    </row>
    <row r="43" spans="1:5" x14ac:dyDescent="0.2">
      <c r="B43" s="110"/>
      <c r="D43" s="395"/>
    </row>
    <row r="44" spans="1:5" x14ac:dyDescent="0.2">
      <c r="B44" s="110"/>
      <c r="D44" s="395"/>
    </row>
    <row r="45" spans="1:5" x14ac:dyDescent="0.2">
      <c r="B45" s="110"/>
    </row>
    <row r="46" spans="1:5" x14ac:dyDescent="0.2">
      <c r="B46" s="373"/>
    </row>
    <row r="47" spans="1:5" x14ac:dyDescent="0.2">
      <c r="B47" s="110"/>
    </row>
    <row r="48" spans="1:5" x14ac:dyDescent="0.2">
      <c r="B48" s="110"/>
    </row>
    <row r="49" spans="2:2" x14ac:dyDescent="0.2">
      <c r="B49" s="110"/>
    </row>
    <row r="50" spans="2:2" x14ac:dyDescent="0.2">
      <c r="B50" s="110"/>
    </row>
    <row r="51" spans="2:2" x14ac:dyDescent="0.2">
      <c r="B51" s="110"/>
    </row>
    <row r="52" spans="2:2" x14ac:dyDescent="0.2">
      <c r="B52" s="110"/>
    </row>
    <row r="53" spans="2:2" x14ac:dyDescent="0.2">
      <c r="B53" s="110"/>
    </row>
    <row r="54" spans="2:2" x14ac:dyDescent="0.2">
      <c r="B54" s="110"/>
    </row>
    <row r="55" spans="2:2" x14ac:dyDescent="0.2">
      <c r="B55" s="110"/>
    </row>
    <row r="56" spans="2:2" x14ac:dyDescent="0.2">
      <c r="B56" s="110"/>
    </row>
    <row r="57" spans="2:2" x14ac:dyDescent="0.2">
      <c r="B57" s="110"/>
    </row>
  </sheetData>
  <mergeCells count="1">
    <mergeCell ref="A1:C1"/>
  </mergeCells>
  <phoneticPr fontId="6" type="noConversion"/>
  <printOptions gridLines="1"/>
  <pageMargins left="0.47244094488188981" right="0.19685039370078741" top="0.51181102362204722" bottom="0.43307086614173229" header="0.39370078740157483" footer="0.27559055118110237"/>
  <pageSetup paperSize="9" scale="59" fitToWidth="5" fitToHeight="5" orientation="landscape" r:id="rId1"/>
  <headerFooter alignWithMargins="0">
    <oddFooter>&amp;C&amp;P zo &amp;N</oddFooter>
  </headerFooter>
  <rowBreaks count="1" manualBreakCount="1">
    <brk id="1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E19"/>
  <sheetViews>
    <sheetView zoomScaleNormal="100" workbookViewId="0">
      <selection activeCell="D1" sqref="D1"/>
    </sheetView>
  </sheetViews>
  <sheetFormatPr defaultRowHeight="12.75" x14ac:dyDescent="0.2"/>
  <cols>
    <col min="2" max="2" width="58.85546875" customWidth="1"/>
    <col min="3" max="3" width="22" customWidth="1"/>
    <col min="6" max="6" width="10" customWidth="1"/>
  </cols>
  <sheetData>
    <row r="1" spans="1:5" ht="30.75" customHeight="1" thickBot="1" x14ac:dyDescent="0.25">
      <c r="A1" s="840" t="s">
        <v>791</v>
      </c>
      <c r="B1" s="841"/>
      <c r="C1" s="842"/>
      <c r="D1" s="260"/>
    </row>
    <row r="2" spans="1:5" ht="29.25" customHeight="1" thickBot="1" x14ac:dyDescent="0.25">
      <c r="A2" s="313" t="s">
        <v>774</v>
      </c>
      <c r="B2" s="314" t="s">
        <v>775</v>
      </c>
      <c r="C2" s="315" t="s">
        <v>776</v>
      </c>
    </row>
    <row r="3" spans="1:5" ht="24" customHeight="1" x14ac:dyDescent="0.2">
      <c r="A3" s="312">
        <v>1</v>
      </c>
      <c r="B3" s="326" t="s">
        <v>783</v>
      </c>
      <c r="C3" s="316">
        <v>38623</v>
      </c>
    </row>
    <row r="4" spans="1:5" ht="24" customHeight="1" x14ac:dyDescent="0.2">
      <c r="A4" s="310">
        <v>4</v>
      </c>
      <c r="B4" s="325" t="s">
        <v>782</v>
      </c>
      <c r="C4" s="317">
        <v>39326</v>
      </c>
    </row>
    <row r="5" spans="1:5" ht="24" customHeight="1" x14ac:dyDescent="0.2">
      <c r="A5" s="310">
        <v>5</v>
      </c>
      <c r="B5" s="325" t="s">
        <v>777</v>
      </c>
      <c r="C5" s="317">
        <v>39326</v>
      </c>
    </row>
    <row r="6" spans="1:5" ht="24" customHeight="1" x14ac:dyDescent="0.2">
      <c r="A6" s="310">
        <v>6</v>
      </c>
      <c r="B6" s="325" t="s">
        <v>780</v>
      </c>
      <c r="C6" s="317">
        <v>39326</v>
      </c>
    </row>
    <row r="7" spans="1:5" ht="32.25" customHeight="1" x14ac:dyDescent="0.2">
      <c r="A7" s="310">
        <v>7</v>
      </c>
      <c r="B7" s="325" t="s">
        <v>779</v>
      </c>
      <c r="C7" s="317">
        <v>39326</v>
      </c>
    </row>
    <row r="8" spans="1:5" ht="24" customHeight="1" x14ac:dyDescent="0.2">
      <c r="A8" s="310">
        <v>8</v>
      </c>
      <c r="B8" s="325" t="s">
        <v>778</v>
      </c>
      <c r="C8" s="317">
        <v>39326</v>
      </c>
    </row>
    <row r="9" spans="1:5" ht="24" customHeight="1" x14ac:dyDescent="0.2">
      <c r="A9" s="310">
        <v>9</v>
      </c>
      <c r="B9" s="309" t="s">
        <v>785</v>
      </c>
      <c r="C9" s="317">
        <v>39326</v>
      </c>
    </row>
    <row r="10" spans="1:5" ht="24" customHeight="1" x14ac:dyDescent="0.2">
      <c r="A10" s="310">
        <v>10</v>
      </c>
      <c r="B10" s="516" t="s">
        <v>789</v>
      </c>
      <c r="C10" s="317">
        <v>40245</v>
      </c>
      <c r="D10" s="486" t="s">
        <v>793</v>
      </c>
      <c r="E10" s="374" t="s">
        <v>988</v>
      </c>
    </row>
    <row r="11" spans="1:5" ht="24" customHeight="1" x14ac:dyDescent="0.2">
      <c r="A11" s="310">
        <v>11</v>
      </c>
      <c r="B11" s="516" t="s">
        <v>788</v>
      </c>
      <c r="C11" s="317">
        <v>40245</v>
      </c>
      <c r="D11" s="486" t="s">
        <v>793</v>
      </c>
      <c r="E11" s="374" t="s">
        <v>988</v>
      </c>
    </row>
    <row r="12" spans="1:5" ht="24" customHeight="1" x14ac:dyDescent="0.2">
      <c r="A12" s="517">
        <v>12</v>
      </c>
      <c r="B12" s="487" t="s">
        <v>991</v>
      </c>
      <c r="C12" s="317">
        <v>40245</v>
      </c>
      <c r="D12" s="486" t="s">
        <v>793</v>
      </c>
      <c r="E12" s="374" t="s">
        <v>988</v>
      </c>
    </row>
    <row r="13" spans="1:5" ht="24" customHeight="1" x14ac:dyDescent="0.2">
      <c r="A13" s="517">
        <v>13</v>
      </c>
      <c r="B13" s="487" t="s">
        <v>787</v>
      </c>
      <c r="C13" s="317">
        <v>40245</v>
      </c>
      <c r="D13" s="310" t="s">
        <v>793</v>
      </c>
    </row>
    <row r="14" spans="1:5" ht="24" customHeight="1" x14ac:dyDescent="0.2">
      <c r="A14" s="310">
        <v>14</v>
      </c>
      <c r="B14" s="324" t="s">
        <v>989</v>
      </c>
      <c r="C14" s="317">
        <v>40245</v>
      </c>
      <c r="D14" s="310" t="s">
        <v>793</v>
      </c>
    </row>
    <row r="15" spans="1:5" ht="24" customHeight="1" x14ac:dyDescent="0.2">
      <c r="A15" s="310">
        <v>15</v>
      </c>
      <c r="B15" s="516" t="s">
        <v>790</v>
      </c>
      <c r="C15" s="317">
        <v>40245</v>
      </c>
      <c r="D15" s="486" t="s">
        <v>793</v>
      </c>
      <c r="E15" s="374" t="s">
        <v>988</v>
      </c>
    </row>
    <row r="16" spans="1:5" ht="24" customHeight="1" x14ac:dyDescent="0.2">
      <c r="A16" s="310">
        <v>16</v>
      </c>
      <c r="B16" s="324" t="s">
        <v>990</v>
      </c>
      <c r="C16" s="317">
        <v>40245</v>
      </c>
      <c r="D16" s="310" t="s">
        <v>793</v>
      </c>
      <c r="E16" s="374" t="s">
        <v>992</v>
      </c>
    </row>
    <row r="17" spans="1:4" ht="24" customHeight="1" x14ac:dyDescent="0.2">
      <c r="A17" s="310">
        <v>17</v>
      </c>
      <c r="B17" s="324" t="s">
        <v>784</v>
      </c>
      <c r="C17" s="317">
        <v>40245</v>
      </c>
      <c r="D17" s="310" t="s">
        <v>793</v>
      </c>
    </row>
    <row r="18" spans="1:4" ht="24" customHeight="1" x14ac:dyDescent="0.2">
      <c r="A18" s="310">
        <v>18</v>
      </c>
      <c r="B18" s="309" t="s">
        <v>786</v>
      </c>
      <c r="C18" s="317">
        <v>40245</v>
      </c>
    </row>
    <row r="19" spans="1:4" ht="24" customHeight="1" thickBot="1" x14ac:dyDescent="0.25">
      <c r="A19" s="311">
        <v>19</v>
      </c>
      <c r="B19" s="325" t="s">
        <v>781</v>
      </c>
      <c r="C19" s="318">
        <v>41275</v>
      </c>
    </row>
  </sheetData>
  <mergeCells count="1">
    <mergeCell ref="A1:C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tabColor indexed="42"/>
    <pageSetUpPr fitToPage="1"/>
  </sheetPr>
  <dimension ref="A1:J23"/>
  <sheetViews>
    <sheetView zoomScale="90" zoomScaleNormal="90" workbookViewId="0">
      <pane xSplit="2" ySplit="4" topLeftCell="C5" activePane="bottomRight" state="frozen"/>
      <selection pane="topRight" activeCell="C1" sqref="C1"/>
      <selection pane="bottomLeft" activeCell="A5" sqref="A5"/>
      <selection pane="bottomRight" activeCell="C8" sqref="C8"/>
    </sheetView>
  </sheetViews>
  <sheetFormatPr defaultColWidth="9.140625" defaultRowHeight="15.75" x14ac:dyDescent="0.2"/>
  <cols>
    <col min="1" max="1" width="9.140625" style="22" customWidth="1"/>
    <col min="2" max="2" width="77.85546875" style="46" customWidth="1"/>
    <col min="3" max="5" width="17.42578125" style="17" customWidth="1"/>
    <col min="6" max="6" width="12.42578125" style="17" customWidth="1"/>
    <col min="7" max="16384" width="9.140625" style="17"/>
  </cols>
  <sheetData>
    <row r="1" spans="1:10" s="16" customFormat="1" ht="87" customHeight="1" thickBot="1" x14ac:dyDescent="0.25">
      <c r="A1" s="843" t="s">
        <v>1142</v>
      </c>
      <c r="B1" s="844"/>
      <c r="C1" s="844"/>
      <c r="D1" s="844"/>
      <c r="E1" s="845"/>
    </row>
    <row r="2" spans="1:10" s="16" customFormat="1" ht="35.1" customHeight="1" x14ac:dyDescent="0.2">
      <c r="A2" s="846" t="s">
        <v>355</v>
      </c>
      <c r="B2" s="847"/>
      <c r="C2" s="847"/>
      <c r="D2" s="847"/>
      <c r="E2" s="848"/>
    </row>
    <row r="3" spans="1:10" ht="43.5" customHeight="1" x14ac:dyDescent="0.2">
      <c r="A3" s="390" t="s">
        <v>173</v>
      </c>
      <c r="B3" s="392" t="s">
        <v>172</v>
      </c>
      <c r="C3" s="391" t="s">
        <v>267</v>
      </c>
      <c r="D3" s="391" t="s">
        <v>268</v>
      </c>
      <c r="E3" s="32" t="s">
        <v>195</v>
      </c>
    </row>
    <row r="4" spans="1:10" ht="17.25" customHeight="1" x14ac:dyDescent="0.2">
      <c r="A4" s="28"/>
      <c r="B4" s="334"/>
      <c r="C4" s="35" t="s">
        <v>249</v>
      </c>
      <c r="D4" s="35" t="s">
        <v>250</v>
      </c>
      <c r="E4" s="36" t="s">
        <v>28</v>
      </c>
    </row>
    <row r="5" spans="1:10" x14ac:dyDescent="0.2">
      <c r="A5" s="28">
        <v>1</v>
      </c>
      <c r="B5" s="334" t="s">
        <v>322</v>
      </c>
      <c r="C5" s="47">
        <f>C6</f>
        <v>47617574.000000007</v>
      </c>
      <c r="D5" s="47">
        <f>D6</f>
        <v>850000</v>
      </c>
      <c r="E5" s="48">
        <f t="shared" ref="E5:E6" si="0">SUM(C5:D5)</f>
        <v>48467574.000000007</v>
      </c>
      <c r="F5" s="490"/>
    </row>
    <row r="6" spans="1:10" x14ac:dyDescent="0.2">
      <c r="A6" s="28">
        <f>A5+1</f>
        <v>2</v>
      </c>
      <c r="B6" s="25" t="s">
        <v>233</v>
      </c>
      <c r="C6" s="49">
        <v>47617574.000000007</v>
      </c>
      <c r="D6" s="491">
        <v>850000</v>
      </c>
      <c r="E6" s="48">
        <f t="shared" si="0"/>
        <v>48467574.000000007</v>
      </c>
      <c r="F6" s="569" t="s">
        <v>1199</v>
      </c>
      <c r="G6" s="496"/>
      <c r="H6" s="496"/>
      <c r="I6" s="496"/>
      <c r="J6" s="496"/>
    </row>
    <row r="7" spans="1:10" ht="15.75" customHeight="1" x14ac:dyDescent="0.2">
      <c r="A7" s="28">
        <f>A6+1</f>
        <v>3</v>
      </c>
      <c r="B7" s="334" t="s">
        <v>323</v>
      </c>
      <c r="C7" s="47">
        <f>SUM(C8:C12)</f>
        <v>18211907</v>
      </c>
      <c r="D7" s="47">
        <f>SUM(D8:D12)</f>
        <v>0</v>
      </c>
      <c r="E7" s="48">
        <f>SUM(C7:D7)</f>
        <v>18211907</v>
      </c>
    </row>
    <row r="8" spans="1:10" x14ac:dyDescent="0.2">
      <c r="A8" s="28">
        <f t="shared" ref="A8:A19" si="1">A7+1</f>
        <v>4</v>
      </c>
      <c r="B8" s="25" t="s">
        <v>234</v>
      </c>
      <c r="C8" s="49">
        <v>15842898</v>
      </c>
      <c r="D8" s="328" t="s">
        <v>277</v>
      </c>
      <c r="E8" s="48">
        <f t="shared" ref="E8:E19" si="2">SUM(C8:D8)</f>
        <v>15842898</v>
      </c>
    </row>
    <row r="9" spans="1:10" x14ac:dyDescent="0.2">
      <c r="A9" s="28">
        <f t="shared" si="1"/>
        <v>5</v>
      </c>
      <c r="B9" s="25" t="s">
        <v>235</v>
      </c>
      <c r="C9" s="49">
        <v>1912039</v>
      </c>
      <c r="D9" s="328" t="s">
        <v>277</v>
      </c>
      <c r="E9" s="48">
        <f t="shared" si="2"/>
        <v>1912039</v>
      </c>
    </row>
    <row r="10" spans="1:10" x14ac:dyDescent="0.2">
      <c r="A10" s="28">
        <f t="shared" si="1"/>
        <v>6</v>
      </c>
      <c r="B10" s="25" t="s">
        <v>236</v>
      </c>
      <c r="C10" s="328" t="s">
        <v>277</v>
      </c>
      <c r="D10" s="328" t="s">
        <v>277</v>
      </c>
      <c r="E10" s="48">
        <f t="shared" si="2"/>
        <v>0</v>
      </c>
    </row>
    <row r="11" spans="1:10" x14ac:dyDescent="0.2">
      <c r="A11" s="28">
        <f t="shared" si="1"/>
        <v>7</v>
      </c>
      <c r="B11" s="25" t="s">
        <v>237</v>
      </c>
      <c r="C11" s="328" t="s">
        <v>277</v>
      </c>
      <c r="D11" s="328" t="s">
        <v>277</v>
      </c>
      <c r="E11" s="48">
        <f t="shared" si="2"/>
        <v>0</v>
      </c>
    </row>
    <row r="12" spans="1:10" x14ac:dyDescent="0.2">
      <c r="A12" s="28">
        <f t="shared" si="1"/>
        <v>8</v>
      </c>
      <c r="B12" s="25" t="s">
        <v>127</v>
      </c>
      <c r="C12" s="49">
        <v>456970</v>
      </c>
      <c r="D12" s="328" t="s">
        <v>277</v>
      </c>
      <c r="E12" s="48">
        <f t="shared" si="2"/>
        <v>456970</v>
      </c>
    </row>
    <row r="13" spans="1:10" ht="15.75" customHeight="1" x14ac:dyDescent="0.2">
      <c r="A13" s="28">
        <f t="shared" si="1"/>
        <v>9</v>
      </c>
      <c r="B13" s="334" t="s">
        <v>324</v>
      </c>
      <c r="C13" s="47">
        <f>C14</f>
        <v>231994</v>
      </c>
      <c r="D13" s="47">
        <f>D14</f>
        <v>0</v>
      </c>
      <c r="E13" s="48">
        <f t="shared" si="2"/>
        <v>231994</v>
      </c>
    </row>
    <row r="14" spans="1:10" x14ac:dyDescent="0.2">
      <c r="A14" s="28">
        <f t="shared" si="1"/>
        <v>10</v>
      </c>
      <c r="B14" s="25" t="s">
        <v>128</v>
      </c>
      <c r="C14" s="49">
        <v>231994</v>
      </c>
      <c r="D14" s="49">
        <v>0</v>
      </c>
      <c r="E14" s="48">
        <f t="shared" si="2"/>
        <v>231994</v>
      </c>
    </row>
    <row r="15" spans="1:10" x14ac:dyDescent="0.2">
      <c r="A15" s="28">
        <f t="shared" si="1"/>
        <v>11</v>
      </c>
      <c r="B15" s="334" t="s">
        <v>325</v>
      </c>
      <c r="C15" s="47">
        <f>SUM(C16:C18)</f>
        <v>8878744</v>
      </c>
      <c r="D15" s="47">
        <f>SUM(D16:D18)</f>
        <v>0</v>
      </c>
      <c r="E15" s="48">
        <f t="shared" si="2"/>
        <v>8878744</v>
      </c>
    </row>
    <row r="16" spans="1:10" x14ac:dyDescent="0.2">
      <c r="A16" s="28">
        <f t="shared" si="1"/>
        <v>12</v>
      </c>
      <c r="B16" s="25" t="s">
        <v>129</v>
      </c>
      <c r="C16" s="49">
        <v>500770</v>
      </c>
      <c r="D16" s="328" t="s">
        <v>277</v>
      </c>
      <c r="E16" s="48">
        <f t="shared" si="2"/>
        <v>500770</v>
      </c>
    </row>
    <row r="17" spans="1:5" x14ac:dyDescent="0.2">
      <c r="A17" s="28">
        <f t="shared" si="1"/>
        <v>13</v>
      </c>
      <c r="B17" s="25" t="s">
        <v>130</v>
      </c>
      <c r="C17" s="49">
        <v>2138520</v>
      </c>
      <c r="D17" s="328" t="s">
        <v>277</v>
      </c>
      <c r="E17" s="48">
        <f t="shared" si="2"/>
        <v>2138520</v>
      </c>
    </row>
    <row r="18" spans="1:5" x14ac:dyDescent="0.2">
      <c r="A18" s="28">
        <f t="shared" si="1"/>
        <v>14</v>
      </c>
      <c r="B18" s="25" t="s">
        <v>131</v>
      </c>
      <c r="C18" s="49">
        <v>6239454</v>
      </c>
      <c r="D18" s="328" t="s">
        <v>277</v>
      </c>
      <c r="E18" s="48">
        <f t="shared" si="2"/>
        <v>6239454</v>
      </c>
    </row>
    <row r="19" spans="1:5" ht="16.5" thickBot="1" x14ac:dyDescent="0.25">
      <c r="A19" s="29">
        <f t="shared" si="1"/>
        <v>15</v>
      </c>
      <c r="B19" s="44" t="s">
        <v>326</v>
      </c>
      <c r="C19" s="50">
        <f>C5+C7+C13+C15</f>
        <v>74940219</v>
      </c>
      <c r="D19" s="50">
        <f>D5+D7+D13+D15</f>
        <v>850000</v>
      </c>
      <c r="E19" s="51">
        <f t="shared" si="2"/>
        <v>75790219</v>
      </c>
    </row>
    <row r="20" spans="1:5" x14ac:dyDescent="0.2">
      <c r="A20" s="18"/>
      <c r="B20" s="45"/>
      <c r="C20" s="20"/>
      <c r="D20" s="20"/>
    </row>
    <row r="21" spans="1:5" x14ac:dyDescent="0.2">
      <c r="A21" s="21"/>
      <c r="B21" s="122"/>
    </row>
    <row r="22" spans="1:5" x14ac:dyDescent="0.2">
      <c r="C22" s="613"/>
    </row>
    <row r="23" spans="1:5" x14ac:dyDescent="0.2">
      <c r="B23" s="46" t="s">
        <v>141</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6">
    <tabColor indexed="42"/>
    <pageSetUpPr fitToPage="1"/>
  </sheetPr>
  <dimension ref="A1:O81"/>
  <sheetViews>
    <sheetView workbookViewId="0">
      <pane xSplit="2" ySplit="4" topLeftCell="C5" activePane="bottomRight" state="frozen"/>
      <selection pane="topRight" activeCell="C1" sqref="C1"/>
      <selection pane="bottomLeft" activeCell="A5" sqref="A5"/>
      <selection pane="bottomRight" activeCell="K28" sqref="K28"/>
    </sheetView>
  </sheetViews>
  <sheetFormatPr defaultColWidth="9.140625" defaultRowHeight="15.75" x14ac:dyDescent="0.25"/>
  <cols>
    <col min="1" max="1" width="10.140625" style="3" customWidth="1"/>
    <col min="2" max="2" width="83" style="55" customWidth="1"/>
    <col min="3" max="3" width="15.42578125" style="1" customWidth="1"/>
    <col min="4" max="4" width="14.28515625" style="1" customWidth="1"/>
    <col min="5" max="5" width="14.7109375" style="1" customWidth="1"/>
    <col min="6" max="6" width="9.140625" style="1"/>
    <col min="7" max="7" width="15" style="1" bestFit="1" customWidth="1"/>
    <col min="8" max="8" width="10.140625" style="1" bestFit="1" customWidth="1"/>
    <col min="9" max="9" width="9.140625" style="1"/>
    <col min="10" max="10" width="14.28515625" style="1" bestFit="1" customWidth="1"/>
    <col min="11" max="11" width="13.28515625" style="1" bestFit="1" customWidth="1"/>
    <col min="12" max="12" width="15" style="1" bestFit="1" customWidth="1"/>
    <col min="13" max="16384" width="9.140625" style="1"/>
  </cols>
  <sheetData>
    <row r="1" spans="1:7" ht="50.1" customHeight="1" thickBot="1" x14ac:dyDescent="0.3">
      <c r="A1" s="849" t="s">
        <v>1143</v>
      </c>
      <c r="B1" s="850"/>
      <c r="C1" s="850"/>
      <c r="D1" s="850"/>
      <c r="E1" s="851"/>
      <c r="F1" s="6"/>
      <c r="G1" s="6"/>
    </row>
    <row r="2" spans="1:7" s="16" customFormat="1" ht="38.25" customHeight="1" x14ac:dyDescent="0.2">
      <c r="A2" s="852" t="s">
        <v>356</v>
      </c>
      <c r="B2" s="853"/>
      <c r="C2" s="853"/>
      <c r="D2" s="853"/>
      <c r="E2" s="854"/>
    </row>
    <row r="3" spans="1:7" s="9" customFormat="1" ht="35.25" customHeight="1" x14ac:dyDescent="0.25">
      <c r="A3" s="333" t="s">
        <v>173</v>
      </c>
      <c r="B3" s="343" t="s">
        <v>291</v>
      </c>
      <c r="C3" s="335" t="s">
        <v>267</v>
      </c>
      <c r="D3" s="335" t="s">
        <v>268</v>
      </c>
      <c r="E3" s="32" t="s">
        <v>195</v>
      </c>
    </row>
    <row r="4" spans="1:7" s="17" customFormat="1" ht="17.25" customHeight="1" x14ac:dyDescent="0.2">
      <c r="A4" s="28"/>
      <c r="B4" s="334"/>
      <c r="C4" s="35" t="s">
        <v>249</v>
      </c>
      <c r="D4" s="35" t="s">
        <v>250</v>
      </c>
      <c r="E4" s="36" t="s">
        <v>28</v>
      </c>
    </row>
    <row r="5" spans="1:7" ht="31.5" x14ac:dyDescent="0.25">
      <c r="A5" s="30">
        <v>1</v>
      </c>
      <c r="B5" s="52" t="s">
        <v>733</v>
      </c>
      <c r="C5" s="655">
        <f>SUM(C6:C9)</f>
        <v>810023.07000000007</v>
      </c>
      <c r="D5" s="655">
        <f t="shared" ref="D5:E5" si="0">SUM(D6:D9)</f>
        <v>0</v>
      </c>
      <c r="E5" s="655">
        <f t="shared" si="0"/>
        <v>810023.07000000007</v>
      </c>
      <c r="F5" s="206" t="s">
        <v>1144</v>
      </c>
    </row>
    <row r="6" spans="1:7" x14ac:dyDescent="0.25">
      <c r="A6" s="30" t="s">
        <v>281</v>
      </c>
      <c r="B6" s="53" t="s">
        <v>1359</v>
      </c>
      <c r="C6" s="49">
        <v>53933</v>
      </c>
      <c r="D6" s="683">
        <v>0</v>
      </c>
      <c r="E6" s="707">
        <f t="shared" ref="E6:E21" si="1">C6+D6</f>
        <v>53933</v>
      </c>
    </row>
    <row r="7" spans="1:7" x14ac:dyDescent="0.25">
      <c r="A7" s="30" t="s">
        <v>348</v>
      </c>
      <c r="B7" s="53" t="s">
        <v>1360</v>
      </c>
      <c r="C7" s="49">
        <v>660098</v>
      </c>
      <c r="D7" s="683">
        <v>0</v>
      </c>
      <c r="E7" s="707">
        <f t="shared" si="1"/>
        <v>660098</v>
      </c>
    </row>
    <row r="8" spans="1:7" x14ac:dyDescent="0.25">
      <c r="A8" s="30" t="s">
        <v>1361</v>
      </c>
      <c r="B8" s="821" t="s">
        <v>1362</v>
      </c>
      <c r="C8" s="246">
        <v>95992.07</v>
      </c>
      <c r="D8" s="683">
        <v>0</v>
      </c>
      <c r="E8" s="707">
        <f t="shared" si="1"/>
        <v>95992.07</v>
      </c>
    </row>
    <row r="9" spans="1:7" x14ac:dyDescent="0.25">
      <c r="A9" s="30"/>
      <c r="B9" s="53"/>
      <c r="C9" s="683"/>
      <c r="D9" s="683"/>
      <c r="E9" s="707"/>
    </row>
    <row r="10" spans="1:7" x14ac:dyDescent="0.25">
      <c r="A10" s="30">
        <v>2</v>
      </c>
      <c r="B10" s="52" t="s">
        <v>69</v>
      </c>
      <c r="C10" s="655">
        <f>SUM(C11:C21)</f>
        <v>128152</v>
      </c>
      <c r="D10" s="655">
        <f>SUM(D11:D21)</f>
        <v>0</v>
      </c>
      <c r="E10" s="707">
        <f>SUM(E11:E21)</f>
        <v>128152</v>
      </c>
    </row>
    <row r="11" spans="1:7" x14ac:dyDescent="0.25">
      <c r="A11" s="30" t="s">
        <v>282</v>
      </c>
      <c r="B11" s="821" t="s">
        <v>1363</v>
      </c>
      <c r="C11" s="625">
        <v>15120</v>
      </c>
      <c r="D11" s="683">
        <v>0</v>
      </c>
      <c r="E11" s="707">
        <f t="shared" si="1"/>
        <v>15120</v>
      </c>
    </row>
    <row r="12" spans="1:7" x14ac:dyDescent="0.25">
      <c r="A12" s="30" t="s">
        <v>349</v>
      </c>
      <c r="B12" s="821" t="s">
        <v>1364</v>
      </c>
      <c r="C12" s="625">
        <v>4000</v>
      </c>
      <c r="D12" s="683">
        <v>0</v>
      </c>
      <c r="E12" s="707">
        <f t="shared" si="1"/>
        <v>4000</v>
      </c>
    </row>
    <row r="13" spans="1:7" x14ac:dyDescent="0.25">
      <c r="A13" s="30" t="s">
        <v>1365</v>
      </c>
      <c r="B13" s="821" t="s">
        <v>1366</v>
      </c>
      <c r="C13" s="625">
        <v>12996</v>
      </c>
      <c r="D13" s="683">
        <v>0</v>
      </c>
      <c r="E13" s="707">
        <f t="shared" si="1"/>
        <v>12996</v>
      </c>
    </row>
    <row r="14" spans="1:7" x14ac:dyDescent="0.25">
      <c r="A14" s="30" t="s">
        <v>1367</v>
      </c>
      <c r="B14" s="821" t="s">
        <v>1368</v>
      </c>
      <c r="C14" s="625">
        <v>9620</v>
      </c>
      <c r="D14" s="683">
        <v>0</v>
      </c>
      <c r="E14" s="707">
        <f t="shared" si="1"/>
        <v>9620</v>
      </c>
    </row>
    <row r="15" spans="1:7" x14ac:dyDescent="0.25">
      <c r="A15" s="30" t="s">
        <v>1369</v>
      </c>
      <c r="B15" s="821" t="s">
        <v>1370</v>
      </c>
      <c r="C15" s="625">
        <v>2100</v>
      </c>
      <c r="D15" s="683">
        <v>0</v>
      </c>
      <c r="E15" s="707">
        <f t="shared" si="1"/>
        <v>2100</v>
      </c>
    </row>
    <row r="16" spans="1:7" x14ac:dyDescent="0.25">
      <c r="A16" s="30" t="s">
        <v>1371</v>
      </c>
      <c r="B16" s="821" t="s">
        <v>1372</v>
      </c>
      <c r="C16" s="625">
        <v>15000</v>
      </c>
      <c r="D16" s="683">
        <v>0</v>
      </c>
      <c r="E16" s="707">
        <f t="shared" si="1"/>
        <v>15000</v>
      </c>
    </row>
    <row r="17" spans="1:5" x14ac:dyDescent="0.25">
      <c r="A17" s="30" t="s">
        <v>1373</v>
      </c>
      <c r="B17" s="821" t="s">
        <v>1374</v>
      </c>
      <c r="C17" s="625">
        <v>21600</v>
      </c>
      <c r="D17" s="683">
        <v>0</v>
      </c>
      <c r="E17" s="707">
        <f t="shared" si="1"/>
        <v>21600</v>
      </c>
    </row>
    <row r="18" spans="1:5" x14ac:dyDescent="0.25">
      <c r="A18" s="30" t="s">
        <v>1375</v>
      </c>
      <c r="B18" s="821" t="s">
        <v>1376</v>
      </c>
      <c r="C18" s="625">
        <v>3000</v>
      </c>
      <c r="D18" s="683">
        <v>0</v>
      </c>
      <c r="E18" s="707">
        <f t="shared" si="1"/>
        <v>3000</v>
      </c>
    </row>
    <row r="19" spans="1:5" x14ac:dyDescent="0.25">
      <c r="A19" s="30" t="s">
        <v>1377</v>
      </c>
      <c r="B19" s="821" t="s">
        <v>1378</v>
      </c>
      <c r="C19" s="625">
        <v>20000</v>
      </c>
      <c r="D19" s="683">
        <v>0</v>
      </c>
      <c r="E19" s="707">
        <f t="shared" si="1"/>
        <v>20000</v>
      </c>
    </row>
    <row r="20" spans="1:5" x14ac:dyDescent="0.25">
      <c r="A20" s="30" t="s">
        <v>1379</v>
      </c>
      <c r="B20" s="821" t="s">
        <v>1380</v>
      </c>
      <c r="C20" s="625">
        <v>7508</v>
      </c>
      <c r="D20" s="683">
        <v>0</v>
      </c>
      <c r="E20" s="707">
        <f t="shared" si="1"/>
        <v>7508</v>
      </c>
    </row>
    <row r="21" spans="1:5" x14ac:dyDescent="0.25">
      <c r="A21" s="30" t="s">
        <v>1381</v>
      </c>
      <c r="B21" s="53" t="s">
        <v>1382</v>
      </c>
      <c r="C21" s="683">
        <v>17208</v>
      </c>
      <c r="D21" s="683">
        <v>0</v>
      </c>
      <c r="E21" s="707">
        <f t="shared" si="1"/>
        <v>17208</v>
      </c>
    </row>
    <row r="22" spans="1:5" x14ac:dyDescent="0.25">
      <c r="A22" s="30"/>
      <c r="B22" s="53"/>
      <c r="C22" s="683"/>
      <c r="D22" s="683"/>
      <c r="E22" s="707"/>
    </row>
    <row r="23" spans="1:5" x14ac:dyDescent="0.25">
      <c r="A23" s="30">
        <v>3</v>
      </c>
      <c r="B23" s="52" t="s">
        <v>229</v>
      </c>
      <c r="C23" s="655">
        <f>SUM(C24:C25)</f>
        <v>657206.6</v>
      </c>
      <c r="D23" s="655">
        <f>SUM(D24:D25)</f>
        <v>305976</v>
      </c>
      <c r="E23" s="707">
        <f t="shared" ref="E23:E25" si="2">C23+D23</f>
        <v>963182.6</v>
      </c>
    </row>
    <row r="24" spans="1:5" x14ac:dyDescent="0.25">
      <c r="A24" s="30" t="s">
        <v>283</v>
      </c>
      <c r="B24" s="137" t="s">
        <v>1383</v>
      </c>
      <c r="C24" s="683">
        <v>160473.91</v>
      </c>
      <c r="D24" s="683">
        <v>305976</v>
      </c>
      <c r="E24" s="707">
        <f t="shared" si="2"/>
        <v>466449.91000000003</v>
      </c>
    </row>
    <row r="25" spans="1:5" x14ac:dyDescent="0.25">
      <c r="A25" s="30" t="s">
        <v>350</v>
      </c>
      <c r="B25" s="137" t="s">
        <v>1384</v>
      </c>
      <c r="C25" s="683">
        <v>496732.69</v>
      </c>
      <c r="D25" s="683">
        <v>0</v>
      </c>
      <c r="E25" s="707">
        <f t="shared" si="2"/>
        <v>496732.69</v>
      </c>
    </row>
    <row r="26" spans="1:5" x14ac:dyDescent="0.25">
      <c r="A26" s="30"/>
      <c r="B26" s="53"/>
      <c r="C26" s="683"/>
      <c r="D26" s="683"/>
      <c r="E26" s="707"/>
    </row>
    <row r="27" spans="1:5" x14ac:dyDescent="0.25">
      <c r="A27" s="30">
        <v>4</v>
      </c>
      <c r="B27" s="52" t="s">
        <v>230</v>
      </c>
      <c r="C27" s="655">
        <f>SUM(C28:C43)</f>
        <v>3425664.38</v>
      </c>
      <c r="D27" s="655">
        <f>SUM(D28:D43)</f>
        <v>98229.92</v>
      </c>
      <c r="E27" s="707">
        <f t="shared" ref="E27:E43" si="3">C27+D27</f>
        <v>3523894.3</v>
      </c>
    </row>
    <row r="28" spans="1:5" x14ac:dyDescent="0.25">
      <c r="A28" s="30" t="s">
        <v>212</v>
      </c>
      <c r="B28" s="53" t="s">
        <v>1385</v>
      </c>
      <c r="C28" s="703">
        <f>73236.5+119346.86</f>
        <v>192583.36</v>
      </c>
      <c r="D28" s="703">
        <v>0</v>
      </c>
      <c r="E28" s="707">
        <f t="shared" si="3"/>
        <v>192583.36</v>
      </c>
    </row>
    <row r="29" spans="1:5" x14ac:dyDescent="0.25">
      <c r="A29" s="30" t="s">
        <v>351</v>
      </c>
      <c r="B29" s="53" t="s">
        <v>1386</v>
      </c>
      <c r="C29" s="703">
        <v>77530.899999999994</v>
      </c>
      <c r="D29" s="703">
        <v>0</v>
      </c>
      <c r="E29" s="707">
        <f t="shared" si="3"/>
        <v>77530.899999999994</v>
      </c>
    </row>
    <row r="30" spans="1:5" x14ac:dyDescent="0.25">
      <c r="A30" s="30" t="s">
        <v>1387</v>
      </c>
      <c r="B30" s="53" t="s">
        <v>1388</v>
      </c>
      <c r="C30" s="683">
        <f>14614+1151802</f>
        <v>1166416</v>
      </c>
      <c r="D30" s="703">
        <v>0</v>
      </c>
      <c r="E30" s="707">
        <f t="shared" si="3"/>
        <v>1166416</v>
      </c>
    </row>
    <row r="31" spans="1:5" x14ac:dyDescent="0.25">
      <c r="A31" s="30" t="s">
        <v>1389</v>
      </c>
      <c r="B31" s="53" t="s">
        <v>1390</v>
      </c>
      <c r="C31" s="703">
        <f>3708.58+2542</f>
        <v>6250.58</v>
      </c>
      <c r="D31" s="703">
        <v>0</v>
      </c>
      <c r="E31" s="707">
        <f t="shared" si="3"/>
        <v>6250.58</v>
      </c>
    </row>
    <row r="32" spans="1:5" x14ac:dyDescent="0.25">
      <c r="A32" s="30" t="s">
        <v>1391</v>
      </c>
      <c r="B32" s="53" t="s">
        <v>1392</v>
      </c>
      <c r="C32" s="703">
        <v>22615.5</v>
      </c>
      <c r="D32" s="703">
        <v>0</v>
      </c>
      <c r="E32" s="707">
        <f t="shared" si="3"/>
        <v>22615.5</v>
      </c>
    </row>
    <row r="33" spans="1:5" x14ac:dyDescent="0.25">
      <c r="A33" s="30" t="s">
        <v>1393</v>
      </c>
      <c r="B33" s="53" t="s">
        <v>1394</v>
      </c>
      <c r="C33" s="703">
        <v>2816.33</v>
      </c>
      <c r="D33" s="703">
        <v>0</v>
      </c>
      <c r="E33" s="707">
        <f t="shared" si="3"/>
        <v>2816.33</v>
      </c>
    </row>
    <row r="34" spans="1:5" x14ac:dyDescent="0.25">
      <c r="A34" s="30" t="s">
        <v>1395</v>
      </c>
      <c r="B34" s="53" t="s">
        <v>1396</v>
      </c>
      <c r="C34" s="703">
        <v>7592</v>
      </c>
      <c r="D34" s="703">
        <v>0</v>
      </c>
      <c r="E34" s="707">
        <f t="shared" si="3"/>
        <v>7592</v>
      </c>
    </row>
    <row r="35" spans="1:5" x14ac:dyDescent="0.25">
      <c r="A35" s="30" t="s">
        <v>1397</v>
      </c>
      <c r="B35" s="53" t="s">
        <v>1398</v>
      </c>
      <c r="C35" s="683">
        <v>7618</v>
      </c>
      <c r="D35" s="703">
        <v>0</v>
      </c>
      <c r="E35" s="707">
        <f t="shared" si="3"/>
        <v>7618</v>
      </c>
    </row>
    <row r="36" spans="1:5" x14ac:dyDescent="0.25">
      <c r="A36" s="30" t="s">
        <v>1399</v>
      </c>
      <c r="B36" s="53" t="s">
        <v>1400</v>
      </c>
      <c r="C36" s="703">
        <v>81790</v>
      </c>
      <c r="D36" s="703">
        <v>0</v>
      </c>
      <c r="E36" s="707">
        <f t="shared" si="3"/>
        <v>81790</v>
      </c>
    </row>
    <row r="37" spans="1:5" x14ac:dyDescent="0.25">
      <c r="A37" s="30" t="s">
        <v>1401</v>
      </c>
      <c r="B37" s="53" t="s">
        <v>1402</v>
      </c>
      <c r="C37" s="683">
        <f>849601.4+147433</f>
        <v>997034.4</v>
      </c>
      <c r="D37" s="683">
        <v>26001.919999999998</v>
      </c>
      <c r="E37" s="707">
        <f t="shared" si="3"/>
        <v>1023036.3200000001</v>
      </c>
    </row>
    <row r="38" spans="1:5" x14ac:dyDescent="0.25">
      <c r="A38" s="30" t="s">
        <v>1403</v>
      </c>
      <c r="B38" s="53" t="s">
        <v>1404</v>
      </c>
      <c r="C38" s="703">
        <f>413276+9811.5+25106.3</f>
        <v>448193.8</v>
      </c>
      <c r="D38" s="703">
        <v>72228</v>
      </c>
      <c r="E38" s="707">
        <f t="shared" si="3"/>
        <v>520421.8</v>
      </c>
    </row>
    <row r="39" spans="1:5" x14ac:dyDescent="0.25">
      <c r="A39" s="30" t="s">
        <v>1405</v>
      </c>
      <c r="B39" s="821" t="s">
        <v>1406</v>
      </c>
      <c r="C39" s="822">
        <v>53857</v>
      </c>
      <c r="D39" s="703">
        <v>0</v>
      </c>
      <c r="E39" s="707">
        <f t="shared" si="3"/>
        <v>53857</v>
      </c>
    </row>
    <row r="40" spans="1:5" x14ac:dyDescent="0.25">
      <c r="A40" s="30" t="s">
        <v>1407</v>
      </c>
      <c r="B40" s="821" t="s">
        <v>1408</v>
      </c>
      <c r="C40" s="822">
        <v>59072</v>
      </c>
      <c r="D40" s="703">
        <v>0</v>
      </c>
      <c r="E40" s="707">
        <f t="shared" si="3"/>
        <v>59072</v>
      </c>
    </row>
    <row r="41" spans="1:5" x14ac:dyDescent="0.25">
      <c r="A41" s="30" t="s">
        <v>1409</v>
      </c>
      <c r="B41" s="821" t="s">
        <v>1410</v>
      </c>
      <c r="C41" s="822">
        <v>29379</v>
      </c>
      <c r="D41" s="703">
        <v>0</v>
      </c>
      <c r="E41" s="707">
        <f t="shared" si="3"/>
        <v>29379</v>
      </c>
    </row>
    <row r="42" spans="1:5" x14ac:dyDescent="0.25">
      <c r="A42" s="30" t="s">
        <v>1411</v>
      </c>
      <c r="B42" s="53" t="s">
        <v>1412</v>
      </c>
      <c r="C42" s="703">
        <v>113914.05</v>
      </c>
      <c r="D42" s="703">
        <v>0</v>
      </c>
      <c r="E42" s="707">
        <f t="shared" si="3"/>
        <v>113914.05</v>
      </c>
    </row>
    <row r="43" spans="1:5" x14ac:dyDescent="0.25">
      <c r="A43" s="30" t="s">
        <v>1413</v>
      </c>
      <c r="B43" s="53" t="s">
        <v>1414</v>
      </c>
      <c r="C43" s="703">
        <v>159001.46</v>
      </c>
      <c r="D43" s="703">
        <v>0</v>
      </c>
      <c r="E43" s="707">
        <f t="shared" si="3"/>
        <v>159001.46</v>
      </c>
    </row>
    <row r="44" spans="1:5" x14ac:dyDescent="0.25">
      <c r="A44" s="767"/>
      <c r="B44" s="768"/>
      <c r="C44" s="732"/>
      <c r="D44" s="732"/>
      <c r="E44" s="771"/>
    </row>
    <row r="45" spans="1:5" ht="16.5" thickBot="1" x14ac:dyDescent="0.3">
      <c r="A45" s="31">
        <v>5</v>
      </c>
      <c r="B45" s="54" t="s">
        <v>269</v>
      </c>
      <c r="C45" s="705">
        <f>C27+C23+C10+C5</f>
        <v>5021046.0500000007</v>
      </c>
      <c r="D45" s="705">
        <f>D27+D23+D10+D5</f>
        <v>404205.92</v>
      </c>
      <c r="E45" s="705">
        <f>E27+E23+E10+E5</f>
        <v>5425251.9699999997</v>
      </c>
    </row>
    <row r="47" spans="1:5" s="218" customFormat="1" x14ac:dyDescent="0.25">
      <c r="A47" s="216"/>
      <c r="B47" s="217" t="s">
        <v>734</v>
      </c>
    </row>
    <row r="48" spans="1:5" ht="15.75" customHeight="1" x14ac:dyDescent="0.25"/>
    <row r="49" spans="2:15" x14ac:dyDescent="0.25">
      <c r="C49" s="757" t="s">
        <v>1311</v>
      </c>
      <c r="D49" s="757"/>
      <c r="E49" s="757"/>
      <c r="F49" s="757" t="s">
        <v>1310</v>
      </c>
      <c r="G49" s="758"/>
      <c r="J49" s="658" t="s">
        <v>1311</v>
      </c>
      <c r="K49" s="658" t="s">
        <v>1310</v>
      </c>
      <c r="L49" s="658"/>
      <c r="M49" s="658"/>
      <c r="N49" s="658"/>
      <c r="O49" s="658"/>
    </row>
    <row r="50" spans="2:15" x14ac:dyDescent="0.25">
      <c r="C50" s="758" t="s">
        <v>1315</v>
      </c>
      <c r="D50" s="763">
        <f>'[2]T1-Dotácie podľa DZ'!C19</f>
        <v>74940219</v>
      </c>
      <c r="E50" s="759"/>
      <c r="F50" s="758" t="s">
        <v>1315</v>
      </c>
      <c r="G50" s="763">
        <f>'[2]T1-Dotácie podľa DZ'!D19</f>
        <v>850000</v>
      </c>
      <c r="I50" s="1" t="s">
        <v>1328</v>
      </c>
      <c r="J50" s="658">
        <f>'[2]T1-Dotácie podľa DZ'!C19</f>
        <v>74940219</v>
      </c>
      <c r="K50" s="658">
        <f>'[2]T1-Dotácie podľa DZ'!D19</f>
        <v>850000</v>
      </c>
      <c r="L50" s="658"/>
      <c r="M50" s="658"/>
      <c r="N50" s="658"/>
      <c r="O50" s="658"/>
    </row>
    <row r="51" spans="2:15" x14ac:dyDescent="0.25">
      <c r="B51" s="755" t="s">
        <v>1316</v>
      </c>
      <c r="C51" s="758" t="s">
        <v>1315</v>
      </c>
      <c r="D51" s="763">
        <f>'[2]T18-Ostatné dotácie z kap MŠ SR'!C12+'[2]T18-Ostatné dotácie z kap MŠ SR'!C13</f>
        <v>409755</v>
      </c>
      <c r="E51" s="760" t="s">
        <v>1316</v>
      </c>
      <c r="F51" s="758" t="s">
        <v>1315</v>
      </c>
      <c r="G51" s="763"/>
      <c r="I51" s="1" t="s">
        <v>1329</v>
      </c>
      <c r="J51" s="658">
        <f>C45</f>
        <v>5021046.0500000007</v>
      </c>
      <c r="K51" s="658">
        <f>D45</f>
        <v>404205.92</v>
      </c>
      <c r="L51" s="658"/>
      <c r="M51" s="658"/>
      <c r="N51" s="658"/>
      <c r="O51" s="658"/>
    </row>
    <row r="52" spans="2:15" x14ac:dyDescent="0.25">
      <c r="B52" s="755" t="s">
        <v>1317</v>
      </c>
      <c r="C52" s="758" t="s">
        <v>1319</v>
      </c>
      <c r="D52" s="763">
        <f>'[2]T18-Ostatné dotácie z kap MŠ SR'!C7</f>
        <v>5115711.1100000003</v>
      </c>
      <c r="E52" s="760" t="s">
        <v>1317</v>
      </c>
      <c r="F52" s="758" t="s">
        <v>1319</v>
      </c>
      <c r="G52" s="763">
        <f>'[2]T18-Ostatné dotácie z kap MŠ SR'!D7</f>
        <v>131450</v>
      </c>
      <c r="I52" s="1" t="s">
        <v>1330</v>
      </c>
      <c r="J52" s="658">
        <f>'[2]T17-Dotácie zo ŠF EU-nová'!D36</f>
        <v>8984050.1899999995</v>
      </c>
      <c r="K52" s="658">
        <f>'[2]T17-Dotácie zo ŠF EU-nová'!F36</f>
        <v>5902208.7200000007</v>
      </c>
      <c r="L52" s="658"/>
      <c r="M52" s="658"/>
      <c r="N52" s="658"/>
      <c r="O52" s="658"/>
    </row>
    <row r="53" spans="2:15" x14ac:dyDescent="0.25">
      <c r="B53" s="755" t="s">
        <v>1318</v>
      </c>
      <c r="C53" s="758" t="s">
        <v>1319</v>
      </c>
      <c r="D53" s="763">
        <f>'[2]T18-Ostatné dotácie z kap MŠ SR'!C8</f>
        <v>1222112.5</v>
      </c>
      <c r="E53" s="760" t="s">
        <v>1318</v>
      </c>
      <c r="F53" s="758" t="s">
        <v>1319</v>
      </c>
      <c r="G53" s="763"/>
      <c r="I53" s="1" t="s">
        <v>1331</v>
      </c>
      <c r="J53" s="658">
        <f>'[2]T18-Ostatné dotácie z kap MŠ SR'!C18</f>
        <v>6747578.6100000003</v>
      </c>
      <c r="K53" s="658">
        <f>'[2]T18-Ostatné dotácie z kap MŠ SR'!D18</f>
        <v>131450</v>
      </c>
      <c r="L53" s="658"/>
      <c r="M53" s="658"/>
      <c r="N53" s="658"/>
      <c r="O53" s="658"/>
    </row>
    <row r="54" spans="2:15" x14ac:dyDescent="0.25">
      <c r="B54" s="770">
        <f>'[2]T1-Dotácie podľa DZ'!C19+'[2]T18-Ostatné dotácie z kap MŠ SR'!C18</f>
        <v>81687797.609999999</v>
      </c>
      <c r="C54" s="761" t="s">
        <v>1325</v>
      </c>
      <c r="D54" s="766">
        <f t="shared" ref="D54" si="4">SUM(D49:D53)</f>
        <v>81687797.609999999</v>
      </c>
      <c r="E54" s="761" t="s">
        <v>1325</v>
      </c>
      <c r="F54" s="762">
        <f>'[2]T1-Dotácie podľa DZ'!D19+'[2]T18-Ostatné dotácie z kap MŠ SR'!D18</f>
        <v>981450</v>
      </c>
      <c r="G54" s="766">
        <f>SUM(G50:G53)</f>
        <v>981450</v>
      </c>
      <c r="J54" s="658">
        <f>SUM(J50:J53)</f>
        <v>95692893.849999994</v>
      </c>
      <c r="K54" s="658">
        <f>SUM(K50:K53)</f>
        <v>7287864.6400000006</v>
      </c>
      <c r="L54" s="658"/>
      <c r="M54" s="658"/>
      <c r="N54" s="658"/>
      <c r="O54" s="658"/>
    </row>
    <row r="55" spans="2:15" x14ac:dyDescent="0.25">
      <c r="B55" s="769"/>
      <c r="C55" s="772" t="s">
        <v>1314</v>
      </c>
      <c r="D55" s="773">
        <v>409508.05</v>
      </c>
      <c r="E55" s="772" t="s">
        <v>1314</v>
      </c>
      <c r="F55" s="774"/>
      <c r="G55" s="773"/>
      <c r="J55" s="658"/>
      <c r="K55" s="658"/>
      <c r="L55" s="658"/>
      <c r="M55" s="658"/>
      <c r="N55" s="658"/>
      <c r="O55" s="658"/>
    </row>
    <row r="56" spans="2:15" x14ac:dyDescent="0.25">
      <c r="C56" s="772" t="s">
        <v>1320</v>
      </c>
      <c r="D56" s="773">
        <v>0</v>
      </c>
      <c r="E56" s="772" t="s">
        <v>1320</v>
      </c>
      <c r="F56" s="774"/>
      <c r="G56" s="773"/>
      <c r="J56" s="658">
        <f>J54-D78</f>
        <v>0</v>
      </c>
      <c r="K56" s="658">
        <f>K54-G78</f>
        <v>0</v>
      </c>
      <c r="L56" s="658">
        <f>J54+K54</f>
        <v>102980758.48999999</v>
      </c>
      <c r="M56" s="658"/>
      <c r="N56" s="658"/>
      <c r="O56" s="658"/>
    </row>
    <row r="57" spans="2:15" x14ac:dyDescent="0.25">
      <c r="C57" s="772" t="s">
        <v>1321</v>
      </c>
      <c r="D57" s="773">
        <v>0</v>
      </c>
      <c r="E57" s="772" t="s">
        <v>1321</v>
      </c>
      <c r="F57" s="774"/>
      <c r="G57" s="773"/>
      <c r="J57" s="658"/>
      <c r="K57" s="658"/>
      <c r="L57" s="658">
        <v>102980758.48999999</v>
      </c>
      <c r="M57" s="658" t="s">
        <v>1334</v>
      </c>
      <c r="N57" s="658"/>
      <c r="O57" s="658"/>
    </row>
    <row r="58" spans="2:15" x14ac:dyDescent="0.25">
      <c r="B58" s="777" t="s">
        <v>1332</v>
      </c>
      <c r="C58" s="772" t="s">
        <v>1322</v>
      </c>
      <c r="D58" s="773">
        <v>3214810.12</v>
      </c>
      <c r="E58" s="772" t="s">
        <v>1322</v>
      </c>
      <c r="F58" s="774"/>
      <c r="G58" s="773">
        <v>42849.919999999998</v>
      </c>
      <c r="J58" s="658"/>
      <c r="K58" s="658"/>
      <c r="L58" s="658"/>
      <c r="M58" s="658"/>
      <c r="N58" s="658"/>
      <c r="O58" s="658"/>
    </row>
    <row r="59" spans="2:15" x14ac:dyDescent="0.25">
      <c r="C59" s="772" t="s">
        <v>1323</v>
      </c>
      <c r="D59" s="773">
        <v>31400</v>
      </c>
      <c r="E59" s="772" t="s">
        <v>1323</v>
      </c>
      <c r="F59" s="774"/>
      <c r="G59" s="773"/>
      <c r="J59" s="658"/>
      <c r="K59" s="658"/>
      <c r="L59" s="658"/>
      <c r="M59" s="658"/>
      <c r="N59" s="658"/>
      <c r="O59" s="658"/>
    </row>
    <row r="60" spans="2:15" x14ac:dyDescent="0.25">
      <c r="C60" s="772" t="s">
        <v>1324</v>
      </c>
      <c r="D60" s="773">
        <v>160473.91</v>
      </c>
      <c r="E60" s="772" t="s">
        <v>1324</v>
      </c>
      <c r="F60" s="774"/>
      <c r="G60" s="773">
        <v>305976</v>
      </c>
      <c r="J60" s="658"/>
      <c r="K60" s="658"/>
      <c r="L60" s="658"/>
      <c r="M60" s="658"/>
      <c r="N60" s="658"/>
      <c r="O60" s="658"/>
    </row>
    <row r="61" spans="2:15" x14ac:dyDescent="0.25">
      <c r="C61" s="772" t="s">
        <v>1312</v>
      </c>
      <c r="D61" s="773"/>
      <c r="E61" s="772" t="s">
        <v>1312</v>
      </c>
      <c r="F61" s="774"/>
      <c r="G61" s="773"/>
      <c r="J61" s="658"/>
      <c r="K61" s="658"/>
      <c r="L61" s="658"/>
      <c r="M61" s="658"/>
      <c r="N61" s="658"/>
      <c r="O61" s="658"/>
    </row>
    <row r="62" spans="2:15" x14ac:dyDescent="0.25">
      <c r="C62" s="772" t="s">
        <v>1313</v>
      </c>
      <c r="D62" s="773"/>
      <c r="E62" s="772" t="s">
        <v>1313</v>
      </c>
      <c r="F62" s="774"/>
      <c r="G62" s="773"/>
    </row>
    <row r="63" spans="2:15" x14ac:dyDescent="0.25">
      <c r="C63" s="772" t="s">
        <v>1319</v>
      </c>
      <c r="D63" s="773">
        <v>218153</v>
      </c>
      <c r="E63" s="772" t="s">
        <v>1319</v>
      </c>
      <c r="F63" s="774"/>
      <c r="G63" s="773"/>
    </row>
    <row r="64" spans="2:15" x14ac:dyDescent="0.25">
      <c r="C64" s="772" t="s">
        <v>1327</v>
      </c>
      <c r="D64" s="773">
        <v>986700.96999999578</v>
      </c>
      <c r="E64" s="772" t="s">
        <v>1327</v>
      </c>
      <c r="F64" s="774"/>
      <c r="G64" s="773">
        <v>55380</v>
      </c>
    </row>
    <row r="65" spans="3:8" x14ac:dyDescent="0.25">
      <c r="C65" s="774"/>
      <c r="D65" s="773"/>
      <c r="E65" s="772"/>
      <c r="F65" s="774"/>
      <c r="G65" s="773"/>
    </row>
    <row r="66" spans="3:8" x14ac:dyDescent="0.25">
      <c r="C66" s="775"/>
      <c r="D66" s="776">
        <f>SUM(D55:D65)</f>
        <v>5021046.0499999961</v>
      </c>
      <c r="E66" s="775"/>
      <c r="F66" s="775"/>
      <c r="G66" s="776">
        <f>SUM(G55:G65)</f>
        <v>404205.92</v>
      </c>
    </row>
    <row r="67" spans="3:8" x14ac:dyDescent="0.25">
      <c r="C67" s="855" t="s">
        <v>1326</v>
      </c>
      <c r="D67" s="855"/>
      <c r="E67" s="855"/>
      <c r="F67" s="855"/>
      <c r="G67" s="855"/>
    </row>
    <row r="68" spans="3:8" x14ac:dyDescent="0.25">
      <c r="C68" s="764" t="s">
        <v>1311</v>
      </c>
      <c r="D68" s="758"/>
      <c r="F68" s="764" t="s">
        <v>1310</v>
      </c>
      <c r="G68" s="758"/>
    </row>
    <row r="69" spans="3:8" x14ac:dyDescent="0.25">
      <c r="C69" s="764">
        <v>1</v>
      </c>
      <c r="D69" s="763">
        <v>75367922.719999999</v>
      </c>
      <c r="F69" s="764">
        <v>1</v>
      </c>
      <c r="G69" s="763">
        <v>850000</v>
      </c>
    </row>
    <row r="70" spans="3:8" x14ac:dyDescent="0.25">
      <c r="C70" s="764">
        <v>2</v>
      </c>
      <c r="D70" s="763">
        <v>409508.05</v>
      </c>
      <c r="F70" s="764">
        <v>2</v>
      </c>
      <c r="G70" s="763">
        <v>0</v>
      </c>
    </row>
    <row r="71" spans="3:8" x14ac:dyDescent="0.25">
      <c r="C71" s="764">
        <v>5</v>
      </c>
      <c r="D71" s="763">
        <v>3214810.12</v>
      </c>
      <c r="F71" s="764">
        <v>5</v>
      </c>
      <c r="G71" s="763">
        <v>42849.919999999998</v>
      </c>
    </row>
    <row r="72" spans="3:8" x14ac:dyDescent="0.25">
      <c r="C72" s="764">
        <v>6</v>
      </c>
      <c r="D72" s="763">
        <v>31400</v>
      </c>
      <c r="F72" s="764">
        <v>6</v>
      </c>
      <c r="G72" s="763">
        <v>0</v>
      </c>
    </row>
    <row r="73" spans="3:8" x14ac:dyDescent="0.25">
      <c r="C73" s="764">
        <v>7</v>
      </c>
      <c r="D73" s="763">
        <v>160473.91</v>
      </c>
      <c r="F73" s="764">
        <v>7</v>
      </c>
      <c r="G73" s="763">
        <v>305976</v>
      </c>
    </row>
    <row r="74" spans="3:8" x14ac:dyDescent="0.25">
      <c r="C74" s="764">
        <v>8</v>
      </c>
      <c r="D74" s="763">
        <v>7874670</v>
      </c>
      <c r="F74" s="764">
        <v>8</v>
      </c>
      <c r="G74" s="763">
        <v>3106425.68</v>
      </c>
    </row>
    <row r="75" spans="3:8" x14ac:dyDescent="0.25">
      <c r="C75" s="764">
        <v>9</v>
      </c>
      <c r="D75" s="763">
        <v>1029313.99</v>
      </c>
      <c r="F75" s="764">
        <v>9</v>
      </c>
      <c r="G75" s="763">
        <v>2795783.04</v>
      </c>
    </row>
    <row r="76" spans="3:8" x14ac:dyDescent="0.25">
      <c r="C76" s="764" t="s">
        <v>249</v>
      </c>
      <c r="D76" s="763">
        <v>6555976.6100000003</v>
      </c>
      <c r="E76" s="765">
        <f>D76-D52-D53</f>
        <v>218153</v>
      </c>
      <c r="F76" s="764" t="s">
        <v>249</v>
      </c>
      <c r="G76" s="763">
        <v>131450</v>
      </c>
      <c r="H76" s="756">
        <v>0</v>
      </c>
    </row>
    <row r="77" spans="3:8" x14ac:dyDescent="0.25">
      <c r="C77" s="764" t="s">
        <v>250</v>
      </c>
      <c r="D77" s="763">
        <v>1048818.45</v>
      </c>
      <c r="E77" s="763">
        <v>1048818.45</v>
      </c>
      <c r="F77" s="764" t="s">
        <v>250</v>
      </c>
      <c r="G77" s="763">
        <v>55380</v>
      </c>
      <c r="H77" s="763">
        <v>55380</v>
      </c>
    </row>
    <row r="78" spans="3:8" x14ac:dyDescent="0.25">
      <c r="C78" s="764"/>
      <c r="D78" s="766">
        <v>95692893.849999994</v>
      </c>
      <c r="E78" s="756"/>
      <c r="F78" s="757"/>
      <c r="G78" s="766">
        <v>7287864.6399999997</v>
      </c>
    </row>
    <row r="80" spans="3:8" x14ac:dyDescent="0.25">
      <c r="D80" s="658"/>
      <c r="G80" s="658">
        <f>D78+G78</f>
        <v>102980758.48999999</v>
      </c>
    </row>
    <row r="81" spans="4:7" x14ac:dyDescent="0.25">
      <c r="D81" s="658"/>
      <c r="G81" s="658"/>
    </row>
  </sheetData>
  <mergeCells count="3">
    <mergeCell ref="A1:E1"/>
    <mergeCell ref="A2:E2"/>
    <mergeCell ref="C67:G67"/>
  </mergeCells>
  <phoneticPr fontId="0" type="noConversion"/>
  <printOptions gridLines="1"/>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P79"/>
  <sheetViews>
    <sheetView zoomScale="80" zoomScaleNormal="80" workbookViewId="0">
      <pane xSplit="2" ySplit="5" topLeftCell="C61" activePane="bottomRight" state="frozen"/>
      <selection pane="topRight" activeCell="C1" sqref="C1"/>
      <selection pane="bottomLeft" activeCell="A6" sqref="A6"/>
      <selection pane="bottomRight" activeCell="I74" sqref="I74"/>
    </sheetView>
  </sheetViews>
  <sheetFormatPr defaultColWidth="9.140625" defaultRowHeight="15.75" x14ac:dyDescent="0.25"/>
  <cols>
    <col min="1" max="1" width="7.85546875" style="3" customWidth="1"/>
    <col min="2" max="2" width="82.140625" style="130" customWidth="1"/>
    <col min="3" max="3" width="17.28515625" style="131" bestFit="1" customWidth="1"/>
    <col min="4" max="4" width="16.5703125" style="131" customWidth="1"/>
    <col min="5" max="5" width="17.28515625" style="131" bestFit="1" customWidth="1"/>
    <col min="6" max="6" width="19.140625" style="131" customWidth="1"/>
    <col min="7" max="7" width="16.85546875" style="131" customWidth="1"/>
    <col min="8" max="8" width="20.140625" style="131" customWidth="1"/>
    <col min="9" max="9" width="21.42578125" style="1" bestFit="1" customWidth="1"/>
    <col min="10" max="17" width="9.140625" style="1"/>
    <col min="18" max="18" width="6.28515625" style="1" customWidth="1"/>
    <col min="19" max="16384" width="9.140625" style="1"/>
  </cols>
  <sheetData>
    <row r="1" spans="1:9" ht="35.1" customHeight="1" thickBot="1" x14ac:dyDescent="0.3">
      <c r="A1" s="862" t="s">
        <v>1145</v>
      </c>
      <c r="B1" s="863"/>
      <c r="C1" s="863"/>
      <c r="D1" s="863"/>
      <c r="E1" s="863"/>
      <c r="F1" s="863"/>
      <c r="G1" s="863"/>
      <c r="H1" s="864"/>
      <c r="I1" s="206"/>
    </row>
    <row r="2" spans="1:9" ht="31.9" customHeight="1" x14ac:dyDescent="0.25">
      <c r="A2" s="846" t="s">
        <v>357</v>
      </c>
      <c r="B2" s="847"/>
      <c r="C2" s="847"/>
      <c r="D2" s="847"/>
      <c r="E2" s="847"/>
      <c r="F2" s="847"/>
      <c r="G2" s="847"/>
      <c r="H2" s="848"/>
    </row>
    <row r="3" spans="1:9" ht="24" customHeight="1" x14ac:dyDescent="0.25">
      <c r="A3" s="865" t="s">
        <v>173</v>
      </c>
      <c r="B3" s="866" t="s">
        <v>291</v>
      </c>
      <c r="C3" s="868">
        <v>2019</v>
      </c>
      <c r="D3" s="869"/>
      <c r="E3" s="868">
        <v>2020</v>
      </c>
      <c r="F3" s="869"/>
      <c r="G3" s="868" t="s">
        <v>1146</v>
      </c>
      <c r="H3" s="870"/>
    </row>
    <row r="4" spans="1:9" s="9" customFormat="1" ht="31.5" x14ac:dyDescent="0.25">
      <c r="A4" s="865"/>
      <c r="B4" s="867"/>
      <c r="C4" s="576" t="s">
        <v>292</v>
      </c>
      <c r="D4" s="576" t="s">
        <v>293</v>
      </c>
      <c r="E4" s="576" t="s">
        <v>292</v>
      </c>
      <c r="F4" s="576" t="s">
        <v>293</v>
      </c>
      <c r="G4" s="576" t="s">
        <v>292</v>
      </c>
      <c r="H4" s="577" t="s">
        <v>293</v>
      </c>
      <c r="I4" s="1"/>
    </row>
    <row r="5" spans="1:9" s="9" customFormat="1" x14ac:dyDescent="0.25">
      <c r="A5" s="575"/>
      <c r="B5" s="334"/>
      <c r="C5" s="576" t="s">
        <v>249</v>
      </c>
      <c r="D5" s="576" t="s">
        <v>250</v>
      </c>
      <c r="E5" s="576" t="s">
        <v>251</v>
      </c>
      <c r="F5" s="576" t="s">
        <v>258</v>
      </c>
      <c r="G5" s="576" t="s">
        <v>29</v>
      </c>
      <c r="H5" s="577" t="s">
        <v>30</v>
      </c>
      <c r="I5" s="448"/>
    </row>
    <row r="6" spans="1:9" x14ac:dyDescent="0.25">
      <c r="A6" s="30">
        <v>1</v>
      </c>
      <c r="B6" s="61" t="s">
        <v>226</v>
      </c>
      <c r="C6" s="655">
        <f>SUM(C7:C10)</f>
        <v>0</v>
      </c>
      <c r="D6" s="655">
        <f t="shared" ref="D6:F6" si="0">SUM(D7:D10)</f>
        <v>0</v>
      </c>
      <c r="E6" s="655">
        <f t="shared" si="0"/>
        <v>0</v>
      </c>
      <c r="F6" s="655">
        <f t="shared" si="0"/>
        <v>0</v>
      </c>
      <c r="G6" s="656">
        <f>E6-C6</f>
        <v>0</v>
      </c>
      <c r="H6" s="657">
        <f t="shared" ref="G6:H71" si="1">F6-D6</f>
        <v>0</v>
      </c>
      <c r="I6" s="658"/>
    </row>
    <row r="7" spans="1:9" x14ac:dyDescent="0.25">
      <c r="A7" s="30">
        <f>A6+1</f>
        <v>2</v>
      </c>
      <c r="B7" s="307" t="s">
        <v>241</v>
      </c>
      <c r="C7" s="654">
        <v>0</v>
      </c>
      <c r="D7" s="654">
        <v>0</v>
      </c>
      <c r="E7" s="654">
        <v>0</v>
      </c>
      <c r="F7" s="654">
        <v>0</v>
      </c>
      <c r="G7" s="656">
        <f t="shared" si="1"/>
        <v>0</v>
      </c>
      <c r="H7" s="657">
        <f t="shared" si="1"/>
        <v>0</v>
      </c>
      <c r="I7" s="659"/>
    </row>
    <row r="8" spans="1:9" x14ac:dyDescent="0.25">
      <c r="A8" s="30">
        <f t="shared" ref="A8:A71" si="2">A7+1</f>
        <v>3</v>
      </c>
      <c r="B8" s="307" t="s">
        <v>265</v>
      </c>
      <c r="C8" s="654">
        <v>0</v>
      </c>
      <c r="D8" s="654">
        <v>0</v>
      </c>
      <c r="E8" s="654">
        <v>0</v>
      </c>
      <c r="F8" s="654">
        <v>0</v>
      </c>
      <c r="G8" s="656">
        <f t="shared" si="1"/>
        <v>0</v>
      </c>
      <c r="H8" s="657">
        <f t="shared" si="1"/>
        <v>0</v>
      </c>
      <c r="I8" s="659"/>
    </row>
    <row r="9" spans="1:9" x14ac:dyDescent="0.25">
      <c r="A9" s="30">
        <f t="shared" si="2"/>
        <v>4</v>
      </c>
      <c r="B9" s="307" t="s">
        <v>53</v>
      </c>
      <c r="C9" s="654">
        <v>0</v>
      </c>
      <c r="D9" s="654">
        <v>0</v>
      </c>
      <c r="E9" s="654">
        <v>0</v>
      </c>
      <c r="F9" s="654">
        <v>0</v>
      </c>
      <c r="G9" s="656">
        <f t="shared" si="1"/>
        <v>0</v>
      </c>
      <c r="H9" s="657">
        <f t="shared" si="1"/>
        <v>0</v>
      </c>
      <c r="I9" s="659"/>
    </row>
    <row r="10" spans="1:9" x14ac:dyDescent="0.25">
      <c r="A10" s="30">
        <f t="shared" si="2"/>
        <v>5</v>
      </c>
      <c r="B10" s="307" t="s">
        <v>264</v>
      </c>
      <c r="C10" s="654">
        <v>0</v>
      </c>
      <c r="D10" s="654">
        <v>0</v>
      </c>
      <c r="E10" s="654">
        <v>0</v>
      </c>
      <c r="F10" s="654">
        <v>0</v>
      </c>
      <c r="G10" s="656">
        <f t="shared" si="1"/>
        <v>0</v>
      </c>
      <c r="H10" s="657">
        <f t="shared" si="1"/>
        <v>0</v>
      </c>
      <c r="I10" s="659"/>
    </row>
    <row r="11" spans="1:9" x14ac:dyDescent="0.25">
      <c r="A11" s="30">
        <f t="shared" si="2"/>
        <v>6</v>
      </c>
      <c r="B11" s="322" t="s">
        <v>767</v>
      </c>
      <c r="C11" s="655">
        <f>SUM(C12:C15)</f>
        <v>4476204.5999999996</v>
      </c>
      <c r="D11" s="655">
        <f t="shared" ref="D11:F11" si="3">SUM(D12:D15)</f>
        <v>7192510.79</v>
      </c>
      <c r="E11" s="655">
        <f t="shared" si="3"/>
        <v>2474414.2000000002</v>
      </c>
      <c r="F11" s="655">
        <f t="shared" si="3"/>
        <v>5312718.53</v>
      </c>
      <c r="G11" s="656">
        <f t="shared" si="1"/>
        <v>-2001790.3999999994</v>
      </c>
      <c r="H11" s="657">
        <f t="shared" si="1"/>
        <v>-1879792.2599999998</v>
      </c>
      <c r="I11" s="658"/>
    </row>
    <row r="12" spans="1:9" x14ac:dyDescent="0.25">
      <c r="A12" s="30">
        <f t="shared" si="2"/>
        <v>7</v>
      </c>
      <c r="B12" s="307" t="s">
        <v>83</v>
      </c>
      <c r="C12" s="654">
        <v>3848973.87</v>
      </c>
      <c r="D12" s="654">
        <v>11.64</v>
      </c>
      <c r="E12" s="654">
        <v>2134687.9900000002</v>
      </c>
      <c r="F12" s="654">
        <v>0</v>
      </c>
      <c r="G12" s="656">
        <f t="shared" si="1"/>
        <v>-1714285.88</v>
      </c>
      <c r="H12" s="657">
        <f t="shared" si="1"/>
        <v>-11.64</v>
      </c>
      <c r="I12" s="658"/>
    </row>
    <row r="13" spans="1:9" x14ac:dyDescent="0.25">
      <c r="A13" s="30">
        <f t="shared" si="2"/>
        <v>8</v>
      </c>
      <c r="B13" s="307" t="s">
        <v>84</v>
      </c>
      <c r="C13" s="654">
        <v>433289.71</v>
      </c>
      <c r="D13" s="654">
        <v>371.47</v>
      </c>
      <c r="E13" s="654">
        <v>122653.11</v>
      </c>
      <c r="F13" s="654">
        <v>0</v>
      </c>
      <c r="G13" s="656">
        <f t="shared" si="1"/>
        <v>-310636.60000000003</v>
      </c>
      <c r="H13" s="657">
        <f t="shared" si="1"/>
        <v>-371.47</v>
      </c>
      <c r="I13" s="658"/>
    </row>
    <row r="14" spans="1:9" x14ac:dyDescent="0.25">
      <c r="A14" s="30">
        <f>A13+1</f>
        <v>9</v>
      </c>
      <c r="B14" s="307" t="s">
        <v>85</v>
      </c>
      <c r="C14" s="654">
        <v>0</v>
      </c>
      <c r="D14" s="654">
        <v>1589737.33</v>
      </c>
      <c r="E14" s="654">
        <v>0</v>
      </c>
      <c r="F14" s="654">
        <v>1140798.0900000001</v>
      </c>
      <c r="G14" s="656">
        <f t="shared" si="1"/>
        <v>0</v>
      </c>
      <c r="H14" s="657">
        <f t="shared" si="1"/>
        <v>-448939.24</v>
      </c>
      <c r="I14" s="658"/>
    </row>
    <row r="15" spans="1:9" x14ac:dyDescent="0.25">
      <c r="A15" s="271">
        <f t="shared" si="2"/>
        <v>10</v>
      </c>
      <c r="B15" s="307" t="s">
        <v>1208</v>
      </c>
      <c r="C15" s="654">
        <v>193941.02</v>
      </c>
      <c r="D15" s="654">
        <v>5602390.3499999996</v>
      </c>
      <c r="E15" s="654">
        <v>217073.1</v>
      </c>
      <c r="F15" s="654">
        <v>4171920.44</v>
      </c>
      <c r="G15" s="656">
        <f t="shared" si="1"/>
        <v>23132.080000000016</v>
      </c>
      <c r="H15" s="657">
        <f t="shared" si="1"/>
        <v>-1430469.9099999997</v>
      </c>
      <c r="I15" s="660"/>
    </row>
    <row r="16" spans="1:9" x14ac:dyDescent="0.25">
      <c r="A16" s="30">
        <f t="shared" si="2"/>
        <v>11</v>
      </c>
      <c r="B16" s="322" t="s">
        <v>26</v>
      </c>
      <c r="C16" s="654">
        <v>0</v>
      </c>
      <c r="D16" s="654">
        <v>84543.679999999993</v>
      </c>
      <c r="E16" s="654">
        <v>0</v>
      </c>
      <c r="F16" s="654">
        <v>30645.58</v>
      </c>
      <c r="G16" s="656">
        <f t="shared" si="1"/>
        <v>0</v>
      </c>
      <c r="H16" s="657">
        <f t="shared" si="1"/>
        <v>-53898.099999999991</v>
      </c>
      <c r="I16" s="660" t="s">
        <v>1209</v>
      </c>
    </row>
    <row r="17" spans="1:9" x14ac:dyDescent="0.25">
      <c r="A17" s="30">
        <f t="shared" si="2"/>
        <v>12</v>
      </c>
      <c r="B17" s="322" t="s">
        <v>842</v>
      </c>
      <c r="C17" s="654">
        <v>41170.959999999999</v>
      </c>
      <c r="D17" s="654">
        <v>-30271.51</v>
      </c>
      <c r="E17" s="654">
        <v>51122.95</v>
      </c>
      <c r="F17" s="654">
        <v>-22346.84</v>
      </c>
      <c r="G17" s="656">
        <f t="shared" si="1"/>
        <v>9951.989999999998</v>
      </c>
      <c r="H17" s="657">
        <f t="shared" si="1"/>
        <v>7924.6699999999983</v>
      </c>
      <c r="I17" s="658"/>
    </row>
    <row r="18" spans="1:9" x14ac:dyDescent="0.25">
      <c r="A18" s="30">
        <f t="shared" si="2"/>
        <v>13</v>
      </c>
      <c r="B18" s="322" t="s">
        <v>843</v>
      </c>
      <c r="C18" s="654">
        <v>0</v>
      </c>
      <c r="D18" s="654">
        <v>3273.8</v>
      </c>
      <c r="E18" s="654">
        <v>0</v>
      </c>
      <c r="F18" s="654">
        <v>3533.4</v>
      </c>
      <c r="G18" s="656">
        <f t="shared" si="1"/>
        <v>0</v>
      </c>
      <c r="H18" s="657">
        <f t="shared" si="1"/>
        <v>259.59999999999991</v>
      </c>
      <c r="I18" s="658"/>
    </row>
    <row r="19" spans="1:9" x14ac:dyDescent="0.25">
      <c r="A19" s="30">
        <f t="shared" si="2"/>
        <v>14</v>
      </c>
      <c r="B19" s="322" t="s">
        <v>298</v>
      </c>
      <c r="C19" s="654">
        <v>5991.14</v>
      </c>
      <c r="D19" s="654">
        <v>33110.269999999997</v>
      </c>
      <c r="E19" s="654">
        <v>4.16</v>
      </c>
      <c r="F19" s="654">
        <v>16233.02</v>
      </c>
      <c r="G19" s="656">
        <f t="shared" si="1"/>
        <v>-5986.9800000000005</v>
      </c>
      <c r="H19" s="657">
        <f t="shared" si="1"/>
        <v>-16877.249999999996</v>
      </c>
      <c r="I19" s="658"/>
    </row>
    <row r="20" spans="1:9" x14ac:dyDescent="0.25">
      <c r="A20" s="30">
        <f t="shared" si="2"/>
        <v>15</v>
      </c>
      <c r="B20" s="322" t="s">
        <v>299</v>
      </c>
      <c r="C20" s="654">
        <v>0</v>
      </c>
      <c r="D20" s="654">
        <v>1368</v>
      </c>
      <c r="E20" s="654">
        <v>0</v>
      </c>
      <c r="F20" s="654">
        <v>1824</v>
      </c>
      <c r="G20" s="656">
        <f t="shared" si="1"/>
        <v>0</v>
      </c>
      <c r="H20" s="657">
        <f t="shared" si="1"/>
        <v>456</v>
      </c>
      <c r="I20" s="658"/>
    </row>
    <row r="21" spans="1:9" x14ac:dyDescent="0.25">
      <c r="A21" s="30">
        <f t="shared" si="2"/>
        <v>16</v>
      </c>
      <c r="B21" s="322" t="s">
        <v>768</v>
      </c>
      <c r="C21" s="655">
        <f>SUM(C22:C23)</f>
        <v>0</v>
      </c>
      <c r="D21" s="655">
        <f t="shared" ref="D21:F21" si="4">SUM(D22:D23)</f>
        <v>1243.67</v>
      </c>
      <c r="E21" s="655">
        <f t="shared" si="4"/>
        <v>0</v>
      </c>
      <c r="F21" s="655">
        <f t="shared" si="4"/>
        <v>1260.3499999999999</v>
      </c>
      <c r="G21" s="656">
        <f t="shared" si="1"/>
        <v>0</v>
      </c>
      <c r="H21" s="657">
        <f t="shared" si="1"/>
        <v>16.679999999999836</v>
      </c>
      <c r="I21" s="658"/>
    </row>
    <row r="22" spans="1:9" x14ac:dyDescent="0.25">
      <c r="A22" s="30">
        <f t="shared" si="2"/>
        <v>17</v>
      </c>
      <c r="B22" s="307" t="s">
        <v>89</v>
      </c>
      <c r="C22" s="654">
        <v>0</v>
      </c>
      <c r="D22" s="654">
        <v>0</v>
      </c>
      <c r="E22" s="654">
        <v>0</v>
      </c>
      <c r="F22" s="654">
        <v>0</v>
      </c>
      <c r="G22" s="656">
        <f t="shared" si="1"/>
        <v>0</v>
      </c>
      <c r="H22" s="657">
        <f t="shared" si="1"/>
        <v>0</v>
      </c>
      <c r="I22" s="658"/>
    </row>
    <row r="23" spans="1:9" x14ac:dyDescent="0.25">
      <c r="A23" s="30">
        <f t="shared" si="2"/>
        <v>18</v>
      </c>
      <c r="B23" s="307" t="s">
        <v>90</v>
      </c>
      <c r="C23" s="654">
        <v>0</v>
      </c>
      <c r="D23" s="654">
        <v>1243.67</v>
      </c>
      <c r="E23" s="654">
        <v>0</v>
      </c>
      <c r="F23" s="661">
        <v>1260.3499999999999</v>
      </c>
      <c r="G23" s="656">
        <f t="shared" si="1"/>
        <v>0</v>
      </c>
      <c r="H23" s="657">
        <f t="shared" si="1"/>
        <v>16.679999999999836</v>
      </c>
      <c r="I23" s="658"/>
    </row>
    <row r="24" spans="1:9" x14ac:dyDescent="0.25">
      <c r="A24" s="30">
        <f t="shared" si="2"/>
        <v>19</v>
      </c>
      <c r="B24" s="322" t="s">
        <v>300</v>
      </c>
      <c r="C24" s="654">
        <v>198.36</v>
      </c>
      <c r="D24" s="654">
        <v>0</v>
      </c>
      <c r="E24" s="654">
        <v>420.11</v>
      </c>
      <c r="F24" s="654">
        <v>189.48</v>
      </c>
      <c r="G24" s="656">
        <f t="shared" si="1"/>
        <v>221.75</v>
      </c>
      <c r="H24" s="657">
        <f t="shared" si="1"/>
        <v>189.48</v>
      </c>
      <c r="I24" s="658"/>
    </row>
    <row r="25" spans="1:9" x14ac:dyDescent="0.25">
      <c r="A25" s="30">
        <f t="shared" si="2"/>
        <v>20</v>
      </c>
      <c r="B25" s="535" t="s">
        <v>998</v>
      </c>
      <c r="C25" s="655">
        <f>SUM(C26:C30)</f>
        <v>1247315.5</v>
      </c>
      <c r="D25" s="655">
        <f t="shared" ref="D25:F25" si="5">SUM(D26:D30)</f>
        <v>0</v>
      </c>
      <c r="E25" s="655">
        <f t="shared" si="5"/>
        <v>969744.14</v>
      </c>
      <c r="F25" s="655">
        <f t="shared" si="5"/>
        <v>0</v>
      </c>
      <c r="G25" s="656">
        <f t="shared" si="1"/>
        <v>-277571.36</v>
      </c>
      <c r="H25" s="657">
        <f t="shared" si="1"/>
        <v>0</v>
      </c>
      <c r="I25" s="662"/>
    </row>
    <row r="26" spans="1:9" x14ac:dyDescent="0.25">
      <c r="A26" s="30">
        <f t="shared" si="2"/>
        <v>21</v>
      </c>
      <c r="B26" s="308" t="s">
        <v>907</v>
      </c>
      <c r="C26" s="654">
        <v>878573.5</v>
      </c>
      <c r="D26" s="654">
        <v>0</v>
      </c>
      <c r="E26" s="654">
        <v>630398.30000000005</v>
      </c>
      <c r="F26" s="654">
        <v>0</v>
      </c>
      <c r="G26" s="656">
        <f t="shared" si="1"/>
        <v>-248175.19999999995</v>
      </c>
      <c r="H26" s="657">
        <f t="shared" si="1"/>
        <v>0</v>
      </c>
      <c r="I26" s="658"/>
    </row>
    <row r="27" spans="1:9" x14ac:dyDescent="0.25">
      <c r="A27" s="30">
        <f t="shared" si="2"/>
        <v>22</v>
      </c>
      <c r="B27" s="308" t="s">
        <v>908</v>
      </c>
      <c r="C27" s="654">
        <v>0</v>
      </c>
      <c r="D27" s="654">
        <v>0</v>
      </c>
      <c r="E27" s="654">
        <v>0</v>
      </c>
      <c r="F27" s="654">
        <v>0</v>
      </c>
      <c r="G27" s="656">
        <f t="shared" si="1"/>
        <v>0</v>
      </c>
      <c r="H27" s="657">
        <f t="shared" si="1"/>
        <v>0</v>
      </c>
      <c r="I27" s="658"/>
    </row>
    <row r="28" spans="1:9" x14ac:dyDescent="0.25">
      <c r="A28" s="30">
        <f t="shared" si="2"/>
        <v>23</v>
      </c>
      <c r="B28" s="308" t="s">
        <v>955</v>
      </c>
      <c r="C28" s="654">
        <v>224320</v>
      </c>
      <c r="D28" s="654">
        <v>0</v>
      </c>
      <c r="E28" s="654">
        <v>219640</v>
      </c>
      <c r="F28" s="654">
        <v>0</v>
      </c>
      <c r="G28" s="656">
        <f t="shared" si="1"/>
        <v>-4680</v>
      </c>
      <c r="H28" s="657">
        <f t="shared" si="1"/>
        <v>0</v>
      </c>
      <c r="I28" s="663"/>
    </row>
    <row r="29" spans="1:9" x14ac:dyDescent="0.25">
      <c r="A29" s="30">
        <f t="shared" si="2"/>
        <v>24</v>
      </c>
      <c r="B29" s="308" t="s">
        <v>956</v>
      </c>
      <c r="C29" s="654">
        <v>106072</v>
      </c>
      <c r="D29" s="654">
        <v>0</v>
      </c>
      <c r="E29" s="654">
        <v>117585.84</v>
      </c>
      <c r="F29" s="654">
        <v>0</v>
      </c>
      <c r="G29" s="656">
        <f t="shared" si="1"/>
        <v>11513.839999999997</v>
      </c>
      <c r="H29" s="657">
        <f t="shared" si="1"/>
        <v>0</v>
      </c>
      <c r="I29" s="663"/>
    </row>
    <row r="30" spans="1:9" x14ac:dyDescent="0.25">
      <c r="A30" s="30">
        <f t="shared" si="2"/>
        <v>25</v>
      </c>
      <c r="B30" s="308" t="s">
        <v>909</v>
      </c>
      <c r="C30" s="654">
        <v>38350</v>
      </c>
      <c r="D30" s="654">
        <v>0</v>
      </c>
      <c r="E30" s="654">
        <v>2120</v>
      </c>
      <c r="F30" s="654">
        <v>0</v>
      </c>
      <c r="G30" s="656">
        <f t="shared" si="1"/>
        <v>-36230</v>
      </c>
      <c r="H30" s="657">
        <f t="shared" si="1"/>
        <v>0</v>
      </c>
      <c r="I30" s="658"/>
    </row>
    <row r="31" spans="1:9" x14ac:dyDescent="0.25">
      <c r="A31" s="30">
        <f t="shared" si="2"/>
        <v>26</v>
      </c>
      <c r="B31" s="76" t="s">
        <v>1210</v>
      </c>
      <c r="C31" s="655">
        <f>SUM(C32:C38)</f>
        <v>449308.76</v>
      </c>
      <c r="D31" s="655">
        <f>SUM(D32:D38)</f>
        <v>187511.48</v>
      </c>
      <c r="E31" s="655">
        <f>SUM(E32:E38)</f>
        <v>395703.44999999995</v>
      </c>
      <c r="F31" s="655">
        <f>SUM(F32:F38)</f>
        <v>113454.38</v>
      </c>
      <c r="G31" s="656">
        <f t="shared" si="1"/>
        <v>-53605.310000000056</v>
      </c>
      <c r="H31" s="657">
        <f t="shared" si="1"/>
        <v>-74057.100000000006</v>
      </c>
      <c r="I31" s="662"/>
    </row>
    <row r="32" spans="1:9" x14ac:dyDescent="0.25">
      <c r="A32" s="30">
        <f t="shared" si="2"/>
        <v>27</v>
      </c>
      <c r="B32" s="123" t="s">
        <v>910</v>
      </c>
      <c r="C32" s="654">
        <v>186943</v>
      </c>
      <c r="D32" s="654">
        <v>0</v>
      </c>
      <c r="E32" s="654">
        <v>153860.5</v>
      </c>
      <c r="F32" s="654">
        <v>0</v>
      </c>
      <c r="G32" s="656">
        <f t="shared" si="1"/>
        <v>-33082.5</v>
      </c>
      <c r="H32" s="657">
        <f t="shared" si="1"/>
        <v>0</v>
      </c>
      <c r="I32" s="658"/>
    </row>
    <row r="33" spans="1:9" x14ac:dyDescent="0.25">
      <c r="A33" s="30">
        <f t="shared" si="2"/>
        <v>28</v>
      </c>
      <c r="B33" s="123" t="s">
        <v>911</v>
      </c>
      <c r="C33" s="654">
        <v>0</v>
      </c>
      <c r="D33" s="654">
        <v>0</v>
      </c>
      <c r="E33" s="654">
        <v>0</v>
      </c>
      <c r="F33" s="654">
        <v>0</v>
      </c>
      <c r="G33" s="656">
        <f t="shared" si="1"/>
        <v>0</v>
      </c>
      <c r="H33" s="657">
        <f t="shared" si="1"/>
        <v>0</v>
      </c>
      <c r="I33" s="658"/>
    </row>
    <row r="34" spans="1:9" x14ac:dyDescent="0.25">
      <c r="A34" s="30">
        <f t="shared" si="2"/>
        <v>29</v>
      </c>
      <c r="B34" s="123" t="s">
        <v>912</v>
      </c>
      <c r="C34" s="654">
        <v>0</v>
      </c>
      <c r="D34" s="654">
        <v>0</v>
      </c>
      <c r="E34" s="654">
        <v>0</v>
      </c>
      <c r="F34" s="654">
        <v>0</v>
      </c>
      <c r="G34" s="656">
        <f t="shared" si="1"/>
        <v>0</v>
      </c>
      <c r="H34" s="657">
        <f t="shared" si="1"/>
        <v>0</v>
      </c>
      <c r="I34" s="658"/>
    </row>
    <row r="35" spans="1:9" x14ac:dyDescent="0.25">
      <c r="A35" s="30">
        <f t="shared" si="2"/>
        <v>30</v>
      </c>
      <c r="B35" s="123" t="s">
        <v>913</v>
      </c>
      <c r="C35" s="654">
        <v>100283.95</v>
      </c>
      <c r="D35" s="654">
        <v>109</v>
      </c>
      <c r="E35" s="654">
        <v>107863.4</v>
      </c>
      <c r="F35" s="654">
        <v>0</v>
      </c>
      <c r="G35" s="656">
        <f t="shared" si="1"/>
        <v>7579.4499999999971</v>
      </c>
      <c r="H35" s="657">
        <f t="shared" si="1"/>
        <v>-109</v>
      </c>
      <c r="I35" s="658"/>
    </row>
    <row r="36" spans="1:9" x14ac:dyDescent="0.25">
      <c r="A36" s="30">
        <f t="shared" si="2"/>
        <v>31</v>
      </c>
      <c r="B36" s="123" t="s">
        <v>905</v>
      </c>
      <c r="C36" s="654">
        <v>1654</v>
      </c>
      <c r="D36" s="654">
        <v>0</v>
      </c>
      <c r="E36" s="654">
        <v>1652.15</v>
      </c>
      <c r="F36" s="654">
        <v>0</v>
      </c>
      <c r="G36" s="656">
        <f t="shared" si="1"/>
        <v>-1.8499999999999091</v>
      </c>
      <c r="H36" s="657">
        <f t="shared" si="1"/>
        <v>0</v>
      </c>
      <c r="I36" s="658"/>
    </row>
    <row r="37" spans="1:9" x14ac:dyDescent="0.25">
      <c r="A37" s="30">
        <f t="shared" si="2"/>
        <v>32</v>
      </c>
      <c r="B37" s="123" t="s">
        <v>906</v>
      </c>
      <c r="C37" s="654">
        <v>3415</v>
      </c>
      <c r="D37" s="654">
        <v>0</v>
      </c>
      <c r="E37" s="654">
        <v>1105</v>
      </c>
      <c r="F37" s="654">
        <v>0</v>
      </c>
      <c r="G37" s="656">
        <f t="shared" si="1"/>
        <v>-2310</v>
      </c>
      <c r="H37" s="657">
        <f t="shared" si="1"/>
        <v>0</v>
      </c>
      <c r="I37" s="658"/>
    </row>
    <row r="38" spans="1:9" x14ac:dyDescent="0.25">
      <c r="A38" s="30">
        <f t="shared" si="2"/>
        <v>33</v>
      </c>
      <c r="B38" s="123" t="s">
        <v>1211</v>
      </c>
      <c r="C38" s="654">
        <v>157012.81</v>
      </c>
      <c r="D38" s="654">
        <v>187402.48</v>
      </c>
      <c r="E38" s="654">
        <v>131222.39999999999</v>
      </c>
      <c r="F38" s="654">
        <v>113454.38</v>
      </c>
      <c r="G38" s="656">
        <f t="shared" si="1"/>
        <v>-25790.410000000003</v>
      </c>
      <c r="H38" s="657">
        <f t="shared" si="1"/>
        <v>-73948.100000000006</v>
      </c>
      <c r="I38" s="664" t="s">
        <v>1212</v>
      </c>
    </row>
    <row r="39" spans="1:9" s="375" customFormat="1" ht="14.25" customHeight="1" x14ac:dyDescent="0.3">
      <c r="A39" s="30">
        <f t="shared" si="2"/>
        <v>34</v>
      </c>
      <c r="B39" s="76" t="s">
        <v>958</v>
      </c>
      <c r="C39" s="655">
        <f>SUM(C40:C49)</f>
        <v>2726350.28</v>
      </c>
      <c r="D39" s="655">
        <f t="shared" ref="D39:F39" si="6">SUM(D40:D49)</f>
        <v>785535.18</v>
      </c>
      <c r="E39" s="655">
        <f t="shared" si="6"/>
        <v>2342183.56</v>
      </c>
      <c r="F39" s="655">
        <f t="shared" si="6"/>
        <v>689760.4</v>
      </c>
      <c r="G39" s="656">
        <f t="shared" si="1"/>
        <v>-384166.71999999974</v>
      </c>
      <c r="H39" s="657">
        <f t="shared" si="1"/>
        <v>-95774.780000000028</v>
      </c>
      <c r="I39" s="658"/>
    </row>
    <row r="40" spans="1:9" x14ac:dyDescent="0.25">
      <c r="A40" s="30">
        <f t="shared" si="2"/>
        <v>35</v>
      </c>
      <c r="B40" s="123" t="s">
        <v>883</v>
      </c>
      <c r="C40" s="654">
        <v>30719.03</v>
      </c>
      <c r="D40" s="654">
        <v>0</v>
      </c>
      <c r="E40" s="654">
        <v>16795.3</v>
      </c>
      <c r="F40" s="654">
        <v>0</v>
      </c>
      <c r="G40" s="656">
        <f t="shared" si="1"/>
        <v>-13923.73</v>
      </c>
      <c r="H40" s="657">
        <f t="shared" si="1"/>
        <v>0</v>
      </c>
      <c r="I40" s="658"/>
    </row>
    <row r="41" spans="1:9" x14ac:dyDescent="0.25">
      <c r="A41" s="30">
        <f t="shared" si="2"/>
        <v>36</v>
      </c>
      <c r="B41" s="123" t="s">
        <v>91</v>
      </c>
      <c r="C41" s="654">
        <v>0</v>
      </c>
      <c r="D41" s="654">
        <v>0</v>
      </c>
      <c r="E41" s="654">
        <v>0</v>
      </c>
      <c r="F41" s="654">
        <v>0</v>
      </c>
      <c r="G41" s="656">
        <f t="shared" si="1"/>
        <v>0</v>
      </c>
      <c r="H41" s="657">
        <f t="shared" si="1"/>
        <v>0</v>
      </c>
      <c r="I41" s="658"/>
    </row>
    <row r="42" spans="1:9" x14ac:dyDescent="0.25">
      <c r="A42" s="30">
        <f t="shared" si="2"/>
        <v>37</v>
      </c>
      <c r="B42" s="123" t="s">
        <v>92</v>
      </c>
      <c r="C42" s="654">
        <v>0</v>
      </c>
      <c r="D42" s="654">
        <v>0</v>
      </c>
      <c r="E42" s="654">
        <v>0</v>
      </c>
      <c r="F42" s="654">
        <v>0</v>
      </c>
      <c r="G42" s="656">
        <f t="shared" si="1"/>
        <v>0</v>
      </c>
      <c r="H42" s="657">
        <f t="shared" si="1"/>
        <v>0</v>
      </c>
      <c r="I42" s="658"/>
    </row>
    <row r="43" spans="1:9" x14ac:dyDescent="0.25">
      <c r="A43" s="30">
        <f t="shared" si="2"/>
        <v>38</v>
      </c>
      <c r="B43" s="123" t="s">
        <v>93</v>
      </c>
      <c r="C43" s="654">
        <v>0</v>
      </c>
      <c r="D43" s="654">
        <v>0</v>
      </c>
      <c r="E43" s="654">
        <v>0</v>
      </c>
      <c r="F43" s="654">
        <v>0</v>
      </c>
      <c r="G43" s="656">
        <f t="shared" si="1"/>
        <v>0</v>
      </c>
      <c r="H43" s="657">
        <f t="shared" si="1"/>
        <v>0</v>
      </c>
      <c r="I43" s="658"/>
    </row>
    <row r="44" spans="1:9" x14ac:dyDescent="0.25">
      <c r="A44" s="30">
        <f t="shared" si="2"/>
        <v>39</v>
      </c>
      <c r="B44" s="123" t="s">
        <v>94</v>
      </c>
      <c r="C44" s="654">
        <v>0</v>
      </c>
      <c r="D44" s="654">
        <v>0</v>
      </c>
      <c r="E44" s="654">
        <v>0</v>
      </c>
      <c r="F44" s="654">
        <v>0</v>
      </c>
      <c r="G44" s="656">
        <f t="shared" si="1"/>
        <v>0</v>
      </c>
      <c r="H44" s="657">
        <f t="shared" si="1"/>
        <v>0</v>
      </c>
      <c r="I44" s="658"/>
    </row>
    <row r="45" spans="1:9" x14ac:dyDescent="0.25">
      <c r="A45" s="30">
        <f t="shared" si="2"/>
        <v>40</v>
      </c>
      <c r="B45" s="123" t="s">
        <v>95</v>
      </c>
      <c r="C45" s="654">
        <v>1774144.64</v>
      </c>
      <c r="D45" s="654">
        <v>-3.08</v>
      </c>
      <c r="E45" s="654">
        <v>1621896.78</v>
      </c>
      <c r="F45" s="654">
        <v>-4.45</v>
      </c>
      <c r="G45" s="656">
        <f t="shared" si="1"/>
        <v>-152247.85999999987</v>
      </c>
      <c r="H45" s="657">
        <f t="shared" si="1"/>
        <v>-1.37</v>
      </c>
      <c r="I45" s="658"/>
    </row>
    <row r="46" spans="1:9" x14ac:dyDescent="0.25">
      <c r="A46" s="30">
        <f t="shared" si="2"/>
        <v>41</v>
      </c>
      <c r="B46" s="455" t="s">
        <v>750</v>
      </c>
      <c r="C46" s="654">
        <v>0</v>
      </c>
      <c r="D46" s="654">
        <v>0</v>
      </c>
      <c r="E46" s="654">
        <v>0</v>
      </c>
      <c r="F46" s="654">
        <v>0</v>
      </c>
      <c r="G46" s="656">
        <f t="shared" si="1"/>
        <v>0</v>
      </c>
      <c r="H46" s="657">
        <f t="shared" si="1"/>
        <v>0</v>
      </c>
      <c r="I46" s="658"/>
    </row>
    <row r="47" spans="1:9" x14ac:dyDescent="0.25">
      <c r="A47" s="30">
        <f t="shared" si="2"/>
        <v>42</v>
      </c>
      <c r="B47" s="123" t="s">
        <v>96</v>
      </c>
      <c r="C47" s="654">
        <v>0</v>
      </c>
      <c r="D47" s="654">
        <v>0</v>
      </c>
      <c r="E47" s="654">
        <v>0</v>
      </c>
      <c r="F47" s="654">
        <v>0</v>
      </c>
      <c r="G47" s="656">
        <f t="shared" si="1"/>
        <v>0</v>
      </c>
      <c r="H47" s="657">
        <f t="shared" si="1"/>
        <v>0</v>
      </c>
      <c r="I47" s="658"/>
    </row>
    <row r="48" spans="1:9" x14ac:dyDescent="0.25">
      <c r="A48" s="30">
        <f t="shared" si="2"/>
        <v>43</v>
      </c>
      <c r="B48" s="123" t="s">
        <v>854</v>
      </c>
      <c r="C48" s="654">
        <v>0</v>
      </c>
      <c r="D48" s="654">
        <v>0</v>
      </c>
      <c r="E48" s="654">
        <v>0</v>
      </c>
      <c r="F48" s="654">
        <v>0</v>
      </c>
      <c r="G48" s="656">
        <f t="shared" si="1"/>
        <v>0</v>
      </c>
      <c r="H48" s="657">
        <f t="shared" si="1"/>
        <v>0</v>
      </c>
      <c r="I48" s="658"/>
    </row>
    <row r="49" spans="1:16" x14ac:dyDescent="0.25">
      <c r="A49" s="30">
        <f t="shared" si="2"/>
        <v>44</v>
      </c>
      <c r="B49" s="123" t="s">
        <v>1213</v>
      </c>
      <c r="C49" s="654">
        <v>921486.61</v>
      </c>
      <c r="D49" s="654">
        <v>785538.26</v>
      </c>
      <c r="E49" s="654">
        <v>703491.48</v>
      </c>
      <c r="F49" s="654">
        <v>689764.85</v>
      </c>
      <c r="G49" s="656">
        <f t="shared" si="1"/>
        <v>-217995.13</v>
      </c>
      <c r="H49" s="657">
        <f t="shared" si="1"/>
        <v>-95773.410000000033</v>
      </c>
      <c r="I49" s="659" t="s">
        <v>1247</v>
      </c>
      <c r="J49" s="376"/>
      <c r="K49" s="376"/>
      <c r="L49" s="376"/>
      <c r="M49" s="376"/>
      <c r="N49" s="376"/>
      <c r="O49" s="376"/>
      <c r="P49" s="376"/>
    </row>
    <row r="50" spans="1:16" x14ac:dyDescent="0.25">
      <c r="A50" s="30">
        <f t="shared" si="2"/>
        <v>45</v>
      </c>
      <c r="B50" s="76" t="s">
        <v>307</v>
      </c>
      <c r="C50" s="654">
        <v>0</v>
      </c>
      <c r="D50" s="654">
        <v>86500</v>
      </c>
      <c r="E50" s="654">
        <v>415.2</v>
      </c>
      <c r="F50" s="654">
        <v>89703</v>
      </c>
      <c r="G50" s="656">
        <f t="shared" si="1"/>
        <v>415.2</v>
      </c>
      <c r="H50" s="657">
        <f t="shared" si="1"/>
        <v>3203</v>
      </c>
      <c r="I50" s="658"/>
    </row>
    <row r="51" spans="1:16" x14ac:dyDescent="0.25">
      <c r="A51" s="30">
        <f t="shared" si="2"/>
        <v>46</v>
      </c>
      <c r="B51" s="76" t="s">
        <v>123</v>
      </c>
      <c r="C51" s="654">
        <v>0</v>
      </c>
      <c r="D51" s="654">
        <v>0</v>
      </c>
      <c r="E51" s="654">
        <v>0</v>
      </c>
      <c r="F51" s="654">
        <v>0</v>
      </c>
      <c r="G51" s="656">
        <f t="shared" si="1"/>
        <v>0</v>
      </c>
      <c r="H51" s="657">
        <f t="shared" si="1"/>
        <v>0</v>
      </c>
      <c r="I51" s="658"/>
    </row>
    <row r="52" spans="1:16" x14ac:dyDescent="0.25">
      <c r="A52" s="30">
        <f t="shared" si="2"/>
        <v>47</v>
      </c>
      <c r="B52" s="76" t="s">
        <v>121</v>
      </c>
      <c r="C52" s="654">
        <v>0</v>
      </c>
      <c r="D52" s="654">
        <v>0</v>
      </c>
      <c r="E52" s="654">
        <v>0</v>
      </c>
      <c r="F52" s="654">
        <v>0</v>
      </c>
      <c r="G52" s="656">
        <f t="shared" si="1"/>
        <v>0</v>
      </c>
      <c r="H52" s="657">
        <f t="shared" si="1"/>
        <v>0</v>
      </c>
      <c r="I52" s="658"/>
    </row>
    <row r="53" spans="1:16" x14ac:dyDescent="0.25">
      <c r="A53" s="30">
        <f t="shared" si="2"/>
        <v>48</v>
      </c>
      <c r="B53" s="76" t="s">
        <v>286</v>
      </c>
      <c r="C53" s="654">
        <v>0</v>
      </c>
      <c r="D53" s="654">
        <v>0</v>
      </c>
      <c r="E53" s="654">
        <v>0</v>
      </c>
      <c r="F53" s="654">
        <v>0</v>
      </c>
      <c r="G53" s="656">
        <f t="shared" si="1"/>
        <v>0</v>
      </c>
      <c r="H53" s="657">
        <f t="shared" si="1"/>
        <v>0</v>
      </c>
      <c r="I53" s="658"/>
    </row>
    <row r="54" spans="1:16" x14ac:dyDescent="0.25">
      <c r="A54" s="30">
        <f t="shared" si="2"/>
        <v>49</v>
      </c>
      <c r="B54" s="76" t="s">
        <v>227</v>
      </c>
      <c r="C54" s="654">
        <v>0</v>
      </c>
      <c r="D54" s="654">
        <v>0</v>
      </c>
      <c r="E54" s="654">
        <v>0</v>
      </c>
      <c r="F54" s="654">
        <v>0</v>
      </c>
      <c r="G54" s="656">
        <f t="shared" si="1"/>
        <v>0</v>
      </c>
      <c r="H54" s="657">
        <f t="shared" si="1"/>
        <v>0</v>
      </c>
      <c r="I54" s="658"/>
    </row>
    <row r="55" spans="1:16" ht="18.75" x14ac:dyDescent="0.25">
      <c r="A55" s="30">
        <f t="shared" si="2"/>
        <v>50</v>
      </c>
      <c r="B55" s="535" t="s">
        <v>997</v>
      </c>
      <c r="C55" s="665">
        <f>SUM(C56:C61)</f>
        <v>954053.75</v>
      </c>
      <c r="D55" s="665">
        <f t="shared" ref="D55:F55" si="7">SUM(D56:D61)</f>
        <v>0</v>
      </c>
      <c r="E55" s="665">
        <f t="shared" si="7"/>
        <v>587247.72</v>
      </c>
      <c r="F55" s="665">
        <f t="shared" si="7"/>
        <v>0</v>
      </c>
      <c r="G55" s="656">
        <f t="shared" si="1"/>
        <v>-366806.03</v>
      </c>
      <c r="H55" s="657">
        <f t="shared" si="1"/>
        <v>0</v>
      </c>
      <c r="I55" s="662"/>
    </row>
    <row r="56" spans="1:16" x14ac:dyDescent="0.25">
      <c r="A56" s="30">
        <f t="shared" si="2"/>
        <v>51</v>
      </c>
      <c r="B56" s="123" t="s">
        <v>207</v>
      </c>
      <c r="C56" s="654">
        <v>411441.49</v>
      </c>
      <c r="D56" s="666" t="s">
        <v>277</v>
      </c>
      <c r="E56" s="654">
        <v>151458.51</v>
      </c>
      <c r="F56" s="666" t="s">
        <v>277</v>
      </c>
      <c r="G56" s="656">
        <f t="shared" si="1"/>
        <v>-259982.97999999998</v>
      </c>
      <c r="H56" s="657" t="s">
        <v>277</v>
      </c>
      <c r="I56" s="658"/>
    </row>
    <row r="57" spans="1:16" x14ac:dyDescent="0.25">
      <c r="A57" s="30">
        <f t="shared" si="2"/>
        <v>52</v>
      </c>
      <c r="B57" s="123" t="s">
        <v>97</v>
      </c>
      <c r="C57" s="654">
        <v>233106.84</v>
      </c>
      <c r="D57" s="666" t="s">
        <v>277</v>
      </c>
      <c r="E57" s="654">
        <v>233082.35</v>
      </c>
      <c r="F57" s="666" t="s">
        <v>277</v>
      </c>
      <c r="G57" s="656">
        <f t="shared" si="1"/>
        <v>-24.489999999990687</v>
      </c>
      <c r="H57" s="657" t="s">
        <v>277</v>
      </c>
      <c r="I57" s="658"/>
    </row>
    <row r="58" spans="1:16" ht="31.5" x14ac:dyDescent="0.25">
      <c r="A58" s="30">
        <f t="shared" si="2"/>
        <v>53</v>
      </c>
      <c r="B58" s="123" t="s">
        <v>808</v>
      </c>
      <c r="C58" s="654">
        <v>113.31</v>
      </c>
      <c r="D58" s="666" t="s">
        <v>277</v>
      </c>
      <c r="E58" s="654">
        <v>36221.79</v>
      </c>
      <c r="F58" s="666" t="s">
        <v>277</v>
      </c>
      <c r="G58" s="656">
        <f t="shared" si="1"/>
        <v>36108.480000000003</v>
      </c>
      <c r="H58" s="657" t="s">
        <v>277</v>
      </c>
      <c r="I58" s="658"/>
    </row>
    <row r="59" spans="1:16" ht="18.75" x14ac:dyDescent="0.25">
      <c r="A59" s="30">
        <f t="shared" si="2"/>
        <v>54</v>
      </c>
      <c r="B59" s="123" t="s">
        <v>933</v>
      </c>
      <c r="C59" s="654">
        <v>0</v>
      </c>
      <c r="D59" s="666" t="s">
        <v>277</v>
      </c>
      <c r="E59" s="654">
        <v>0</v>
      </c>
      <c r="F59" s="666" t="s">
        <v>277</v>
      </c>
      <c r="G59" s="656">
        <f t="shared" si="1"/>
        <v>0</v>
      </c>
      <c r="H59" s="657" t="s">
        <v>277</v>
      </c>
      <c r="I59" s="658"/>
    </row>
    <row r="60" spans="1:16" x14ac:dyDescent="0.25">
      <c r="A60" s="30">
        <f t="shared" si="2"/>
        <v>55</v>
      </c>
      <c r="B60" s="123" t="s">
        <v>805</v>
      </c>
      <c r="C60" s="654">
        <v>309392.11</v>
      </c>
      <c r="D60" s="666" t="s">
        <v>277</v>
      </c>
      <c r="E60" s="654">
        <v>166485.07</v>
      </c>
      <c r="F60" s="666" t="s">
        <v>277</v>
      </c>
      <c r="G60" s="656">
        <f t="shared" si="1"/>
        <v>-142907.03999999998</v>
      </c>
      <c r="H60" s="657" t="s">
        <v>277</v>
      </c>
      <c r="I60" s="658"/>
    </row>
    <row r="61" spans="1:16" x14ac:dyDescent="0.25">
      <c r="A61" s="30">
        <f t="shared" si="2"/>
        <v>56</v>
      </c>
      <c r="B61" s="76" t="s">
        <v>308</v>
      </c>
      <c r="C61" s="654">
        <v>0</v>
      </c>
      <c r="D61" s="654">
        <v>0</v>
      </c>
      <c r="E61" s="654">
        <v>0</v>
      </c>
      <c r="F61" s="654">
        <v>0</v>
      </c>
      <c r="G61" s="656">
        <f t="shared" si="1"/>
        <v>0</v>
      </c>
      <c r="H61" s="657">
        <f t="shared" si="1"/>
        <v>0</v>
      </c>
      <c r="I61" s="658"/>
    </row>
    <row r="62" spans="1:16" x14ac:dyDescent="0.25">
      <c r="A62" s="30">
        <f t="shared" si="2"/>
        <v>57</v>
      </c>
      <c r="B62" s="76" t="s">
        <v>122</v>
      </c>
      <c r="C62" s="654">
        <v>913.33</v>
      </c>
      <c r="D62" s="654">
        <v>1505687.43</v>
      </c>
      <c r="E62" s="654">
        <v>0</v>
      </c>
      <c r="F62" s="654">
        <v>1141522.03</v>
      </c>
      <c r="G62" s="656">
        <f t="shared" si="1"/>
        <v>-913.33</v>
      </c>
      <c r="H62" s="657">
        <f t="shared" si="1"/>
        <v>-364165.39999999991</v>
      </c>
      <c r="I62" s="658"/>
    </row>
    <row r="63" spans="1:16" x14ac:dyDescent="0.25">
      <c r="A63" s="30">
        <f t="shared" si="2"/>
        <v>58</v>
      </c>
      <c r="B63" s="456" t="s">
        <v>124</v>
      </c>
      <c r="C63" s="654">
        <v>111783.3</v>
      </c>
      <c r="D63" s="654">
        <v>0</v>
      </c>
      <c r="E63" s="654">
        <v>115966.84</v>
      </c>
      <c r="F63" s="654">
        <v>0</v>
      </c>
      <c r="G63" s="656">
        <f t="shared" si="1"/>
        <v>4183.5399999999936</v>
      </c>
      <c r="H63" s="657">
        <f t="shared" si="1"/>
        <v>0</v>
      </c>
      <c r="I63" s="663"/>
    </row>
    <row r="64" spans="1:16" x14ac:dyDescent="0.25">
      <c r="A64" s="30">
        <f t="shared" si="2"/>
        <v>59</v>
      </c>
      <c r="B64" s="456" t="s">
        <v>1214</v>
      </c>
      <c r="C64" s="654">
        <v>0</v>
      </c>
      <c r="D64" s="654">
        <v>0</v>
      </c>
      <c r="E64" s="654">
        <v>0</v>
      </c>
      <c r="F64" s="654">
        <v>0</v>
      </c>
      <c r="G64" s="656">
        <f t="shared" si="1"/>
        <v>0</v>
      </c>
      <c r="H64" s="657">
        <f t="shared" si="1"/>
        <v>0</v>
      </c>
      <c r="I64" s="663"/>
    </row>
    <row r="65" spans="1:9" x14ac:dyDescent="0.25">
      <c r="A65" s="30">
        <f t="shared" si="2"/>
        <v>60</v>
      </c>
      <c r="B65" s="457" t="s">
        <v>844</v>
      </c>
      <c r="C65" s="654">
        <v>3043.74</v>
      </c>
      <c r="D65" s="654">
        <v>0</v>
      </c>
      <c r="E65" s="654">
        <v>3203.76</v>
      </c>
      <c r="F65" s="654">
        <v>0</v>
      </c>
      <c r="G65" s="656">
        <f>E65-C65</f>
        <v>160.02000000000044</v>
      </c>
      <c r="H65" s="657">
        <f t="shared" si="1"/>
        <v>0</v>
      </c>
      <c r="I65" s="663"/>
    </row>
    <row r="66" spans="1:9" x14ac:dyDescent="0.25">
      <c r="A66" s="30">
        <f t="shared" si="2"/>
        <v>61</v>
      </c>
      <c r="B66" s="457" t="s">
        <v>1215</v>
      </c>
      <c r="C66" s="654">
        <v>0</v>
      </c>
      <c r="D66" s="654">
        <v>0</v>
      </c>
      <c r="E66" s="654">
        <v>0</v>
      </c>
      <c r="F66" s="654">
        <v>0</v>
      </c>
      <c r="G66" s="656">
        <f>E66-C66</f>
        <v>0</v>
      </c>
      <c r="H66" s="657">
        <f t="shared" si="1"/>
        <v>0</v>
      </c>
      <c r="I66" s="663"/>
    </row>
    <row r="67" spans="1:9" x14ac:dyDescent="0.25">
      <c r="A67" s="30">
        <f t="shared" si="2"/>
        <v>62</v>
      </c>
      <c r="B67" s="456" t="s">
        <v>1216</v>
      </c>
      <c r="C67" s="654">
        <v>0</v>
      </c>
      <c r="D67" s="654">
        <v>0</v>
      </c>
      <c r="E67" s="654">
        <v>0</v>
      </c>
      <c r="F67" s="654">
        <v>0</v>
      </c>
      <c r="G67" s="656">
        <f>E67-C67</f>
        <v>0</v>
      </c>
      <c r="H67" s="657">
        <f t="shared" si="1"/>
        <v>0</v>
      </c>
      <c r="I67" s="663" t="s">
        <v>1218</v>
      </c>
    </row>
    <row r="68" spans="1:9" x14ac:dyDescent="0.25">
      <c r="A68" s="30">
        <f t="shared" si="2"/>
        <v>63</v>
      </c>
      <c r="B68" s="76" t="s">
        <v>125</v>
      </c>
      <c r="C68" s="654">
        <v>86093674.519999996</v>
      </c>
      <c r="D68" s="654">
        <v>0</v>
      </c>
      <c r="E68" s="654">
        <v>92903570.430000007</v>
      </c>
      <c r="F68" s="654">
        <v>0</v>
      </c>
      <c r="G68" s="656">
        <f t="shared" si="1"/>
        <v>6809895.9100000113</v>
      </c>
      <c r="H68" s="657">
        <f t="shared" si="1"/>
        <v>0</v>
      </c>
      <c r="I68" s="658"/>
    </row>
    <row r="69" spans="1:9" x14ac:dyDescent="0.25">
      <c r="A69" s="30">
        <f t="shared" si="2"/>
        <v>64</v>
      </c>
      <c r="B69" s="458" t="s">
        <v>266</v>
      </c>
      <c r="C69" s="667"/>
      <c r="D69" s="667"/>
      <c r="E69" s="667"/>
      <c r="F69" s="667"/>
      <c r="G69" s="656">
        <f t="shared" si="1"/>
        <v>0</v>
      </c>
      <c r="H69" s="657">
        <f t="shared" si="1"/>
        <v>0</v>
      </c>
      <c r="I69" s="658"/>
    </row>
    <row r="70" spans="1:9" x14ac:dyDescent="0.25">
      <c r="A70" s="30">
        <f t="shared" si="2"/>
        <v>65</v>
      </c>
      <c r="B70" s="458" t="s">
        <v>143</v>
      </c>
      <c r="C70" s="668">
        <v>11726655.43</v>
      </c>
      <c r="D70" s="668">
        <v>0</v>
      </c>
      <c r="E70" s="668">
        <v>10608330.939999999</v>
      </c>
      <c r="F70" s="668">
        <v>0</v>
      </c>
      <c r="G70" s="656">
        <f t="shared" si="1"/>
        <v>-1118324.4900000002</v>
      </c>
      <c r="H70" s="657">
        <f t="shared" si="1"/>
        <v>0</v>
      </c>
      <c r="I70" s="669" t="s">
        <v>1248</v>
      </c>
    </row>
    <row r="71" spans="1:9" s="127" customFormat="1" ht="49.5" customHeight="1" thickBot="1" x14ac:dyDescent="0.3">
      <c r="A71" s="30">
        <f t="shared" si="2"/>
        <v>66</v>
      </c>
      <c r="B71" s="536" t="s">
        <v>1217</v>
      </c>
      <c r="C71" s="394">
        <f>C6+C11+C16+C17+C18+C19+C20+C21+C24+C25+C31+C39+C50+C51+C52+C53+C54+C55+C61+C62+C63+C64+C65+C66+C67+C68</f>
        <v>96110008.239999995</v>
      </c>
      <c r="D71" s="394">
        <f t="shared" ref="D71:F71" si="8">D6+D11+D16+D17+D18+D19+D20+D21+D24+D25+D31+D39+D50+D51+D52+D53+D54+D55+D61+D62+D63+D64+D65+D66+D67+D68</f>
        <v>9851012.7899999991</v>
      </c>
      <c r="E71" s="394">
        <f t="shared" si="8"/>
        <v>99843996.520000011</v>
      </c>
      <c r="F71" s="394">
        <f t="shared" si="8"/>
        <v>7378497.330000001</v>
      </c>
      <c r="G71" s="670">
        <f>E71-C71</f>
        <v>3733988.2800000161</v>
      </c>
      <c r="H71" s="671">
        <f t="shared" si="1"/>
        <v>-2472515.4599999981</v>
      </c>
      <c r="I71" s="672"/>
    </row>
    <row r="72" spans="1:9" ht="21" customHeight="1" x14ac:dyDescent="0.25">
      <c r="B72" s="3"/>
      <c r="C72" s="673"/>
      <c r="D72" s="674">
        <f>C71+D71</f>
        <v>105961021.03</v>
      </c>
      <c r="E72" s="371"/>
      <c r="F72" s="674">
        <f>E71+F71</f>
        <v>107222493.85000001</v>
      </c>
      <c r="G72" s="673"/>
      <c r="H72" s="673"/>
      <c r="I72" s="675" t="s">
        <v>834</v>
      </c>
    </row>
    <row r="73" spans="1:9" x14ac:dyDescent="0.25">
      <c r="A73" s="856" t="s">
        <v>934</v>
      </c>
      <c r="B73" s="857"/>
      <c r="C73" s="857"/>
      <c r="D73" s="857"/>
      <c r="E73" s="857"/>
      <c r="F73" s="857"/>
      <c r="G73" s="857"/>
      <c r="H73" s="858"/>
      <c r="I73" s="376"/>
    </row>
    <row r="74" spans="1:9" ht="30.75" customHeight="1" x14ac:dyDescent="0.25">
      <c r="A74" s="859" t="s">
        <v>208</v>
      </c>
      <c r="B74" s="860"/>
      <c r="C74" s="860"/>
      <c r="D74" s="860"/>
      <c r="E74" s="860"/>
      <c r="F74" s="860"/>
      <c r="G74" s="860"/>
      <c r="H74" s="861"/>
      <c r="I74" s="658"/>
    </row>
    <row r="77" spans="1:9" ht="18.75" customHeight="1" x14ac:dyDescent="0.25">
      <c r="B77" s="130" t="s">
        <v>1270</v>
      </c>
      <c r="C77" s="131">
        <f>C25</f>
        <v>1247315.5</v>
      </c>
      <c r="D77" s="131">
        <f>'[3]T4-Výnosy zo školného'!C5</f>
        <v>1247315.5</v>
      </c>
      <c r="E77" s="131">
        <f>C77-D77</f>
        <v>0</v>
      </c>
    </row>
    <row r="78" spans="1:9" x14ac:dyDescent="0.25">
      <c r="B78" s="130" t="s">
        <v>1271</v>
      </c>
      <c r="C78" s="131">
        <f>E25</f>
        <v>969744.14</v>
      </c>
      <c r="D78" s="131">
        <f>'[3]T4-Výnosy zo školného'!D5</f>
        <v>969744.14</v>
      </c>
      <c r="E78" s="131">
        <f t="shared" ref="E78:E79" si="9">C78-D78</f>
        <v>0</v>
      </c>
    </row>
    <row r="79" spans="1:9" x14ac:dyDescent="0.25">
      <c r="B79" s="130" t="s">
        <v>1272</v>
      </c>
      <c r="C79" s="739">
        <f>E31</f>
        <v>395703.44999999995</v>
      </c>
      <c r="D79" s="739">
        <f>'T4-Výnosy zo školného'!D10</f>
        <v>264481.05</v>
      </c>
      <c r="E79" s="131">
        <f t="shared" si="9"/>
        <v>131222.39999999997</v>
      </c>
      <c r="F79" s="131" t="s">
        <v>1273</v>
      </c>
    </row>
  </sheetData>
  <mergeCells count="9">
    <mergeCell ref="A73:H73"/>
    <mergeCell ref="A74:H74"/>
    <mergeCell ref="A1:H1"/>
    <mergeCell ref="A2:H2"/>
    <mergeCell ref="A3:A4"/>
    <mergeCell ref="B3:B4"/>
    <mergeCell ref="C3:D3"/>
    <mergeCell ref="E3:F3"/>
    <mergeCell ref="G3:H3"/>
  </mergeCells>
  <printOptions gridLines="1"/>
  <pageMargins left="0.24" right="0.31496062992125984" top="0.43307086614173229" bottom="0.47244094488188981" header="0.39370078740157483" footer="0.23622047244094491"/>
  <pageSetup paperSize="9" scale="48" fitToWidth="2" fitToHeight="2" orientation="landscape" r:id="rId1"/>
  <headerFooter alignWithMargins="0">
    <oddFooter>&amp;C&amp;P z &amp;N</oddFooter>
  </headerFooter>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6"/>
  <sheetViews>
    <sheetView zoomScale="80" zoomScaleNormal="80" workbookViewId="0">
      <selection activeCell="F24" sqref="F24:I24"/>
    </sheetView>
  </sheetViews>
  <sheetFormatPr defaultColWidth="9.140625" defaultRowHeight="15.75" x14ac:dyDescent="0.25"/>
  <cols>
    <col min="1" max="1" width="7.85546875" style="3" customWidth="1"/>
    <col min="2" max="2" width="98.28515625" style="5" customWidth="1"/>
    <col min="3" max="3" width="16.85546875" style="1" customWidth="1"/>
    <col min="4" max="4" width="17.28515625" style="1" customWidth="1"/>
    <col min="5" max="5" width="12.140625" style="1" bestFit="1" customWidth="1"/>
    <col min="6" max="6" width="9.140625" style="1"/>
    <col min="7" max="7" width="6.5703125" style="1" customWidth="1"/>
    <col min="8" max="8" width="9.140625" style="1"/>
    <col min="9" max="9" width="9.140625" style="1" customWidth="1"/>
    <col min="10" max="16384" width="9.140625" style="1"/>
  </cols>
  <sheetData>
    <row r="1" spans="1:9" ht="45.75" customHeight="1" thickBot="1" x14ac:dyDescent="0.3">
      <c r="A1" s="849" t="s">
        <v>1147</v>
      </c>
      <c r="B1" s="850"/>
      <c r="C1" s="850"/>
      <c r="D1" s="851"/>
      <c r="E1" s="206"/>
    </row>
    <row r="2" spans="1:9" ht="37.5" customHeight="1" x14ac:dyDescent="0.25">
      <c r="A2" s="846" t="s">
        <v>359</v>
      </c>
      <c r="B2" s="847"/>
      <c r="C2" s="847"/>
      <c r="D2" s="848"/>
    </row>
    <row r="3" spans="1:9" s="9" customFormat="1" ht="31.5" x14ac:dyDescent="0.25">
      <c r="A3" s="344" t="s">
        <v>173</v>
      </c>
      <c r="B3" s="346" t="s">
        <v>291</v>
      </c>
      <c r="C3" s="345">
        <v>2019</v>
      </c>
      <c r="D3" s="320">
        <v>2020</v>
      </c>
    </row>
    <row r="4" spans="1:9" s="9" customFormat="1" x14ac:dyDescent="0.25">
      <c r="A4" s="344"/>
      <c r="B4" s="346"/>
      <c r="C4" s="345" t="s">
        <v>249</v>
      </c>
      <c r="D4" s="320" t="s">
        <v>250</v>
      </c>
      <c r="F4" s="89"/>
    </row>
    <row r="5" spans="1:9" x14ac:dyDescent="0.25">
      <c r="A5" s="30">
        <v>1</v>
      </c>
      <c r="B5" s="322" t="s">
        <v>921</v>
      </c>
      <c r="C5" s="677">
        <f>+SUM(C6:C9)</f>
        <v>1247315.5</v>
      </c>
      <c r="D5" s="677">
        <f>+SUM(D6:D9)</f>
        <v>969744.14</v>
      </c>
      <c r="E5" s="681"/>
      <c r="F5" s="330"/>
      <c r="G5" s="220"/>
    </row>
    <row r="6" spans="1:9" x14ac:dyDescent="0.25">
      <c r="A6" s="30">
        <v>2</v>
      </c>
      <c r="B6" s="43" t="s">
        <v>897</v>
      </c>
      <c r="C6" s="676">
        <v>38350</v>
      </c>
      <c r="D6" s="676">
        <v>2120</v>
      </c>
      <c r="E6" s="682"/>
      <c r="F6" s="9"/>
      <c r="I6" s="206"/>
    </row>
    <row r="7" spans="1:9" x14ac:dyDescent="0.25">
      <c r="A7" s="30">
        <v>3</v>
      </c>
      <c r="B7" s="43" t="s">
        <v>898</v>
      </c>
      <c r="C7" s="676">
        <v>878573.5</v>
      </c>
      <c r="D7" s="676">
        <v>630398.30000000005</v>
      </c>
      <c r="E7" s="682"/>
      <c r="F7" s="9"/>
      <c r="I7" s="206"/>
    </row>
    <row r="8" spans="1:9" x14ac:dyDescent="0.25">
      <c r="A8" s="30">
        <v>4</v>
      </c>
      <c r="B8" s="43" t="s">
        <v>954</v>
      </c>
      <c r="C8" s="676">
        <v>224320</v>
      </c>
      <c r="D8" s="676">
        <v>219640</v>
      </c>
      <c r="E8" s="682"/>
      <c r="F8" s="9"/>
      <c r="I8" s="206"/>
    </row>
    <row r="9" spans="1:9" x14ac:dyDescent="0.25">
      <c r="A9" s="30">
        <v>5</v>
      </c>
      <c r="B9" s="307" t="s">
        <v>953</v>
      </c>
      <c r="C9" s="676">
        <v>106072</v>
      </c>
      <c r="D9" s="676">
        <v>117585.84</v>
      </c>
      <c r="E9" s="682"/>
      <c r="F9" s="9"/>
      <c r="I9" s="206"/>
    </row>
    <row r="10" spans="1:9" x14ac:dyDescent="0.25">
      <c r="A10" s="30">
        <v>6</v>
      </c>
      <c r="B10" s="61" t="s">
        <v>932</v>
      </c>
      <c r="C10" s="655">
        <f>SUM(C11:C16)</f>
        <v>292404.95</v>
      </c>
      <c r="D10" s="678">
        <f>SUM(D11:D16)</f>
        <v>264481.05</v>
      </c>
      <c r="E10" s="658"/>
    </row>
    <row r="11" spans="1:9" x14ac:dyDescent="0.25">
      <c r="A11" s="30">
        <v>7</v>
      </c>
      <c r="B11" s="43" t="s">
        <v>899</v>
      </c>
      <c r="C11" s="676">
        <v>186943</v>
      </c>
      <c r="D11" s="676">
        <v>153860.5</v>
      </c>
      <c r="E11" s="658"/>
    </row>
    <row r="12" spans="1:9" x14ac:dyDescent="0.25">
      <c r="A12" s="30">
        <v>8</v>
      </c>
      <c r="B12" s="43" t="s">
        <v>900</v>
      </c>
      <c r="C12" s="676">
        <v>0</v>
      </c>
      <c r="D12" s="676">
        <v>0</v>
      </c>
      <c r="E12" s="658"/>
    </row>
    <row r="13" spans="1:9" x14ac:dyDescent="0.25">
      <c r="A13" s="30">
        <v>9</v>
      </c>
      <c r="B13" s="43" t="s">
        <v>901</v>
      </c>
      <c r="C13" s="676">
        <v>0</v>
      </c>
      <c r="D13" s="676">
        <v>0</v>
      </c>
      <c r="E13" s="658"/>
    </row>
    <row r="14" spans="1:9" x14ac:dyDescent="0.25">
      <c r="A14" s="30">
        <v>10</v>
      </c>
      <c r="B14" s="43" t="s">
        <v>902</v>
      </c>
      <c r="C14" s="676">
        <v>100392.95</v>
      </c>
      <c r="D14" s="676">
        <v>107863.4</v>
      </c>
      <c r="E14" s="658"/>
    </row>
    <row r="15" spans="1:9" ht="31.5" x14ac:dyDescent="0.25">
      <c r="A15" s="30">
        <v>11</v>
      </c>
      <c r="B15" s="43" t="s">
        <v>903</v>
      </c>
      <c r="C15" s="676">
        <v>1654</v>
      </c>
      <c r="D15" s="676">
        <v>1652.15</v>
      </c>
      <c r="E15" s="658"/>
    </row>
    <row r="16" spans="1:9" x14ac:dyDescent="0.25">
      <c r="A16" s="30">
        <v>12</v>
      </c>
      <c r="B16" s="43" t="s">
        <v>904</v>
      </c>
      <c r="C16" s="676">
        <v>3415</v>
      </c>
      <c r="D16" s="676">
        <v>1105</v>
      </c>
      <c r="E16" s="658"/>
    </row>
    <row r="17" spans="1:9" x14ac:dyDescent="0.25">
      <c r="A17" s="30">
        <v>13</v>
      </c>
      <c r="B17" s="61" t="s">
        <v>213</v>
      </c>
      <c r="C17" s="655">
        <f>(C6+C7)*0.2</f>
        <v>183384.7</v>
      </c>
      <c r="D17" s="678">
        <f>(D6+D7)*0.2</f>
        <v>126503.66000000002</v>
      </c>
      <c r="E17" s="658"/>
    </row>
    <row r="18" spans="1:9" ht="16.5" thickBot="1" x14ac:dyDescent="0.3">
      <c r="A18" s="30">
        <v>14</v>
      </c>
      <c r="B18" s="62" t="s">
        <v>297</v>
      </c>
      <c r="C18" s="679">
        <v>203869.97</v>
      </c>
      <c r="D18" s="680">
        <v>133469.16</v>
      </c>
      <c r="E18" s="658"/>
    </row>
    <row r="19" spans="1:9" x14ac:dyDescent="0.25">
      <c r="B19" s="8"/>
      <c r="C19" s="658"/>
      <c r="D19" s="658"/>
      <c r="E19" s="658"/>
    </row>
    <row r="20" spans="1:9" x14ac:dyDescent="0.25">
      <c r="A20" s="272"/>
      <c r="B20" s="332" t="s">
        <v>1274</v>
      </c>
      <c r="C20" s="658">
        <f>C5</f>
        <v>1247315.5</v>
      </c>
      <c r="D20" s="658">
        <f>'[3]T3-Výnosy'!C25</f>
        <v>1247315.5</v>
      </c>
      <c r="E20" s="658">
        <f>C20-D20</f>
        <v>0</v>
      </c>
    </row>
    <row r="21" spans="1:9" x14ac:dyDescent="0.25">
      <c r="B21" s="332" t="s">
        <v>1275</v>
      </c>
      <c r="C21" s="658">
        <f>D5</f>
        <v>969744.14</v>
      </c>
      <c r="D21" s="658">
        <f>'[3]T3-Výnosy'!E25</f>
        <v>969744.14</v>
      </c>
      <c r="E21" s="658">
        <f t="shared" ref="E21:E24" si="0">C21-D21</f>
        <v>0</v>
      </c>
    </row>
    <row r="22" spans="1:9" x14ac:dyDescent="0.25">
      <c r="B22" s="332" t="s">
        <v>1276</v>
      </c>
      <c r="C22" s="658">
        <f>D18</f>
        <v>133469.16</v>
      </c>
      <c r="D22" s="658">
        <f>'[3]T13-Fondy'!H14</f>
        <v>133469.16</v>
      </c>
      <c r="E22" s="658">
        <f t="shared" si="0"/>
        <v>0</v>
      </c>
    </row>
    <row r="23" spans="1:9" x14ac:dyDescent="0.25">
      <c r="B23" s="8" t="s">
        <v>1277</v>
      </c>
      <c r="C23" s="658">
        <f>D18</f>
        <v>133469.16</v>
      </c>
      <c r="D23" s="658">
        <f>[3]T22_Výnosy_soc_oblasť!E23</f>
        <v>133469.16</v>
      </c>
      <c r="E23" s="658">
        <f t="shared" si="0"/>
        <v>0</v>
      </c>
    </row>
    <row r="24" spans="1:9" x14ac:dyDescent="0.25">
      <c r="B24" s="8" t="s">
        <v>1278</v>
      </c>
      <c r="C24" s="658">
        <f>D10</f>
        <v>264481.05</v>
      </c>
      <c r="D24" s="658">
        <f>'[3]T3-Výnosy'!E31</f>
        <v>395703.44999999995</v>
      </c>
      <c r="E24" s="658">
        <f t="shared" si="0"/>
        <v>-131222.39999999997</v>
      </c>
      <c r="F24" s="795" t="s">
        <v>1336</v>
      </c>
      <c r="G24" s="795"/>
      <c r="H24" s="795"/>
      <c r="I24" s="795"/>
    </row>
    <row r="25" spans="1:9" x14ac:dyDescent="0.25">
      <c r="B25" s="8"/>
    </row>
    <row r="26" spans="1:9" x14ac:dyDescent="0.25">
      <c r="B26" s="8"/>
    </row>
  </sheetData>
  <mergeCells count="2">
    <mergeCell ref="A1:D1"/>
    <mergeCell ref="A2:D2"/>
  </mergeCells>
  <pageMargins left="0.70866141732283472" right="0.2" top="0.74803149606299213" bottom="0.74803149606299213" header="0.31496062992125984" footer="0.31496062992125984"/>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8802F3-CAF1-414B-986B-3ACC0176C017}">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EU-nová</vt:lpstr>
      <vt:lpstr>T18-Ostatné dotácie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EU-nová'!Oblasť_tlače</vt:lpstr>
      <vt:lpstr>'T18-Ostatné dotácie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Miroslav Danek</cp:lastModifiedBy>
  <cp:lastPrinted>2021-04-08T13:22:26Z</cp:lastPrinted>
  <dcterms:created xsi:type="dcterms:W3CDTF">2002-06-05T18:53:25Z</dcterms:created>
  <dcterms:modified xsi:type="dcterms:W3CDTF">2021-05-07T08:59:37Z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y fmtid="{D5CDD505-2E9C-101B-9397-08002B2CF9AE}" pid="3" name="BExAnalyzer_OldName">
    <vt:lpwstr>Upr_tab_VS_VVŠ_za 2019.xlsx</vt:lpwstr>
  </property>
</Properties>
</file>