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9600" windowHeight="6465"/>
  </bookViews>
  <sheets>
    <sheet name="SD 2016" sheetId="1" r:id="rId1"/>
    <sheet name="Graf 2016, 2015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MP98" localSheetId="1">#REF!</definedName>
    <definedName name="__MP98">#REF!</definedName>
    <definedName name="__par18" localSheetId="1">#REF!</definedName>
    <definedName name="__par18">#REF!</definedName>
    <definedName name="__par1801" localSheetId="1">#REF!</definedName>
    <definedName name="__par1801">#REF!</definedName>
    <definedName name="__pie97">#REF!</definedName>
    <definedName name="__pie98">#REF!</definedName>
    <definedName name="__Pr2">[1]vyk95!#REF!</definedName>
    <definedName name="__Pr3">[1]vyk95!#REF!</definedName>
    <definedName name="_MP98" localSheetId="0">#REF!</definedName>
    <definedName name="_par18" localSheetId="0">#REF!</definedName>
    <definedName name="_par1801" localSheetId="0">#REF!</definedName>
    <definedName name="_pie97" localSheetId="0">#REF!</definedName>
    <definedName name="_pie98" localSheetId="0">#REF!</definedName>
    <definedName name="_pie99">'[2]VYR99-E'!$AK$45</definedName>
    <definedName name="_Pr2" localSheetId="0">[1]vyk95!#REF!</definedName>
    <definedName name="_Pr3" localSheetId="0">[1]vyk95!#REF!</definedName>
    <definedName name="AU_paiDOK2000" localSheetId="0">#REF!</definedName>
    <definedName name="AU_paiDOK2000">#REF!</definedName>
    <definedName name="AU_pD2001_DS_bKA" localSheetId="0">#REF!</definedName>
    <definedName name="AU_pD2001_DS_bKA">#REF!</definedName>
    <definedName name="AU_pP2000_DS_bKA" localSheetId="0">#REF!</definedName>
    <definedName name="AU_pP2000_DS_bKA">#REF!</definedName>
    <definedName name="AU_pP2001_DS_bKA" localSheetId="0">#REF!</definedName>
    <definedName name="AU_pP2001_DS_bKA">#REF!</definedName>
    <definedName name="AU_pP2001_DS_sKA" localSheetId="0">#REF!</definedName>
    <definedName name="AU_pP2001_DS_sKA">#REF!</definedName>
    <definedName name="AU_ppa2000_bDOK" localSheetId="0">#REF!</definedName>
    <definedName name="AU_ppa2000_bDOK">#REF!</definedName>
    <definedName name="AU_pps_bKA" localSheetId="0">#REF!</definedName>
    <definedName name="AU_pps_bKA">#REF!</definedName>
    <definedName name="AU_pps_bKA_bDOK" localSheetId="0">#REF!</definedName>
    <definedName name="AU_pps_bKA_bDOK">#REF!</definedName>
    <definedName name="AU_pps_sKA" localSheetId="0">#REF!</definedName>
    <definedName name="AU_pps_sKA">#REF!</definedName>
    <definedName name="AU_pps_sKA_bDOK" localSheetId="0">#REF!</definedName>
    <definedName name="AU_pps_sKA_bDOK">#REF!</definedName>
    <definedName name="AU_vKEN_aiDOK" localSheetId="0">#REF!</definedName>
    <definedName name="AU_vKEN_aiDOK">#REF!</definedName>
    <definedName name="AU_vKEN_bKA" localSheetId="0">#REF!</definedName>
    <definedName name="AU_vKEN_bKA">#REF!</definedName>
    <definedName name="AU_vKEN_bKA_bDOK" localSheetId="0">#REF!</definedName>
    <definedName name="AU_vKEN_bKA_bDOK">#REF!</definedName>
    <definedName name="AU_vKEN_bKA_PDS" localSheetId="0">#REF!</definedName>
    <definedName name="AU_vKEN_bKA_PDS">#REF!</definedName>
    <definedName name="AU_vKEN_sKA" localSheetId="0">#REF!</definedName>
    <definedName name="AU_vKEN_sKA">#REF!</definedName>
    <definedName name="AU_vKEN_sKA_bDOK" localSheetId="0">#REF!</definedName>
    <definedName name="AU_vKEN_sKA_bDOK">#REF!</definedName>
    <definedName name="AU_vKEN_sKA_PDS" localSheetId="0">#REF!</definedName>
    <definedName name="AU_vKEN_sKA_PDS">#REF!</definedName>
    <definedName name="AU_vKPN_aiDOK" localSheetId="0">#REF!</definedName>
    <definedName name="AU_vKPN_aiDOK">#REF!</definedName>
    <definedName name="AU_vKPN_bKA" localSheetId="0">#REF!</definedName>
    <definedName name="AU_vKPN_bKA">#REF!</definedName>
    <definedName name="AU_vKPN_bKA_bDOK" localSheetId="0">#REF!</definedName>
    <definedName name="AU_vKPN_bKA_bDOK">#REF!</definedName>
    <definedName name="AU_vKPN_bKA_PDS" localSheetId="0">#REF!</definedName>
    <definedName name="AU_vKPN_bKA_PDS">#REF!</definedName>
    <definedName name="AU_vKPN_sKA" localSheetId="0">#REF!</definedName>
    <definedName name="AU_vKPN_sKA">#REF!</definedName>
    <definedName name="AU_vKPN_sKA_bDOK" localSheetId="0">#REF!</definedName>
    <definedName name="AU_vKPN_sKA_bDOK">#REF!</definedName>
    <definedName name="AU_vKPN_sKA_PDS" localSheetId="0">#REF!</definedName>
    <definedName name="AU_vKPN_sKA_PDS">#REF!</definedName>
    <definedName name="c.1" localSheetId="0">[1]vyk95!#REF!</definedName>
    <definedName name="c.1">[1]vyk95!#REF!</definedName>
    <definedName name="c.2" localSheetId="0">[1]vyk95!#REF!</definedName>
    <definedName name="c.2">[1]vyk95!#REF!</definedName>
    <definedName name="c.3" localSheetId="0">[1]vyk95!#REF!</definedName>
    <definedName name="c.3">[1]vyk95!#REF!</definedName>
    <definedName name="c.4" localSheetId="0">[1]vyk95!#REF!</definedName>
    <definedName name="c.4">[1]vyk95!#REF!</definedName>
    <definedName name="c.5" localSheetId="0">[1]vyk95!#REF!</definedName>
    <definedName name="c.5">[1]vyk95!#REF!</definedName>
    <definedName name="c.6" localSheetId="0">[1]vyk95!#REF!</definedName>
    <definedName name="c.6">[1]vyk95!#REF!</definedName>
    <definedName name="cdva" localSheetId="0">'[1]Pr-6'!#REF!</definedName>
    <definedName name="cdva">'[1]Pr-6'!#REF!</definedName>
    <definedName name="cjd" localSheetId="0">'[1]Pr-6'!#REF!</definedName>
    <definedName name="cjd">'[1]Pr-6'!#REF!</definedName>
    <definedName name="cpat" localSheetId="0">'[1]Pr-6'!#REF!</definedName>
    <definedName name="cpat">'[1]Pr-6'!#REF!</definedName>
    <definedName name="cse" localSheetId="0">'[1]Pr-6'!#REF!</definedName>
    <definedName name="cse">'[1]Pr-6'!#REF!</definedName>
    <definedName name="cst" localSheetId="0">'[1]Pr-6'!#REF!</definedName>
    <definedName name="cst">'[1]Pr-6'!#REF!</definedName>
    <definedName name="ctri" localSheetId="0">'[1]Pr-6'!#REF!</definedName>
    <definedName name="ctri">'[1]Pr-6'!#REF!</definedName>
    <definedName name="Cv" localSheetId="0">[1]vyk95!#REF!</definedName>
    <definedName name="Cv">[1]vyk95!#REF!</definedName>
    <definedName name="cvn" localSheetId="0">'[1]Pr-6'!#REF!</definedName>
    <definedName name="cvn">'[1]Pr-6'!#REF!</definedName>
    <definedName name="č2" localSheetId="0">'[3]Pr-6'!#REF!</definedName>
    <definedName name="č2">'[4]Pr-6'!#REF!</definedName>
    <definedName name="_xlnm.Database" localSheetId="0">'[5]T3 - data_odbory'!#REF!</definedName>
    <definedName name="_xlnm.Database">#REF!</definedName>
    <definedName name="denní" localSheetId="0">#REF!</definedName>
    <definedName name="denní">#REF!</definedName>
    <definedName name="dfghjk" localSheetId="0">'[3]Pr-6'!#REF!</definedName>
    <definedName name="dfghjk">'[4]Pr-6'!#REF!</definedName>
    <definedName name="do">'[6]T2-KPN'!$D$35</definedName>
    <definedName name="doce">'[7]T3-vstupy'!$C$53</definedName>
    <definedName name="dok">'[6]T2-KPN'!$D$34</definedName>
    <definedName name="dokpo" localSheetId="0">#REF!</definedName>
    <definedName name="dokpo">#REF!</definedName>
    <definedName name="dokpred" localSheetId="0">#REF!</definedName>
    <definedName name="dokpred">#REF!</definedName>
    <definedName name="ertz" localSheetId="0">'[3]Pr-6'!#REF!</definedName>
    <definedName name="ertz">'[4]Pr-6'!#REF!</definedName>
    <definedName name="EU_paiDOK2000" localSheetId="0">#REF!</definedName>
    <definedName name="EU_paiDOK2000">#REF!</definedName>
    <definedName name="EU_pD2001_DS_bKA" localSheetId="0">#REF!</definedName>
    <definedName name="EU_pD2001_DS_bKA">#REF!</definedName>
    <definedName name="EU_pP2000_DS_bKA" localSheetId="0">#REF!</definedName>
    <definedName name="EU_pP2000_DS_bKA">#REF!</definedName>
    <definedName name="EU_pP2001_DS_bKA" localSheetId="0">#REF!</definedName>
    <definedName name="EU_pP2001_DS_bKA">#REF!</definedName>
    <definedName name="EU_pP2001_DS_sKA" localSheetId="0">#REF!</definedName>
    <definedName name="EU_pP2001_DS_sKA">#REF!</definedName>
    <definedName name="EU_ppa2000_bDOK" localSheetId="0">#REF!</definedName>
    <definedName name="EU_ppa2000_bDOK">#REF!</definedName>
    <definedName name="EU_pps_bKA" localSheetId="0">#REF!</definedName>
    <definedName name="EU_pps_bKA">#REF!</definedName>
    <definedName name="EU_pps_bKA_bDOK" localSheetId="0">#REF!</definedName>
    <definedName name="EU_pps_bKA_bDOK">#REF!</definedName>
    <definedName name="EU_pps_sKA" localSheetId="0">#REF!</definedName>
    <definedName name="EU_pps_sKA">#REF!</definedName>
    <definedName name="EU_pps_sKA_bDOK" localSheetId="0">#REF!</definedName>
    <definedName name="EU_pps_sKA_bDOK">#REF!</definedName>
    <definedName name="EU_vKEN_aiDOK" localSheetId="0">#REF!</definedName>
    <definedName name="EU_vKEN_aiDOK">#REF!</definedName>
    <definedName name="EU_vKEN_bKA" localSheetId="0">#REF!</definedName>
    <definedName name="EU_vKEN_bKA">#REF!</definedName>
    <definedName name="EU_vKEN_bKA_bDOK" localSheetId="0">#REF!</definedName>
    <definedName name="EU_vKEN_bKA_bDOK">#REF!</definedName>
    <definedName name="EU_vKEN_bKA_PDS" localSheetId="0">#REF!</definedName>
    <definedName name="EU_vKEN_bKA_PDS">#REF!</definedName>
    <definedName name="EU_vKEN_sKA" localSheetId="0">#REF!</definedName>
    <definedName name="EU_vKEN_sKA">#REF!</definedName>
    <definedName name="EU_vKEN_sKA_bDOK" localSheetId="0">#REF!</definedName>
    <definedName name="EU_vKEN_sKA_bDOK">#REF!</definedName>
    <definedName name="EU_vKEN_sKA_PDS" localSheetId="0">#REF!</definedName>
    <definedName name="EU_vKEN_sKA_PDS">#REF!</definedName>
    <definedName name="EU_vKPN_aiDOK" localSheetId="0">#REF!</definedName>
    <definedName name="EU_vKPN_aiDOK">#REF!</definedName>
    <definedName name="EU_vKPN_bKA" localSheetId="0">#REF!</definedName>
    <definedName name="EU_vKPN_bKA">#REF!</definedName>
    <definedName name="EU_vKPN_bKA_bDOK" localSheetId="0">#REF!</definedName>
    <definedName name="EU_vKPN_bKA_bDOK">#REF!</definedName>
    <definedName name="EU_vKPN_bKA_PDS" localSheetId="0">#REF!</definedName>
    <definedName name="EU_vKPN_bKA_PDS">#REF!</definedName>
    <definedName name="EU_vKPN_sKA" localSheetId="0">#REF!</definedName>
    <definedName name="EU_vKPN_sKA">#REF!</definedName>
    <definedName name="EU_vKPN_sKA_bDOK" localSheetId="0">#REF!</definedName>
    <definedName name="EU_vKPN_sKA_bDOK">#REF!</definedName>
    <definedName name="EU_vKPN_sKA_PDS" localSheetId="0">#REF!</definedName>
    <definedName name="EU_vKPN_sKA_PDS">#REF!</definedName>
    <definedName name="externeplat" localSheetId="0">#REF!</definedName>
    <definedName name="externeplat">#REF!</definedName>
    <definedName name="exterplat" localSheetId="0">#REF!</definedName>
    <definedName name="exterplat">#REF!</definedName>
    <definedName name="FEI" localSheetId="0">#REF!</definedName>
    <definedName name="FEI">#REF!</definedName>
    <definedName name="fein">'[2]VYR99-E'!$J$2</definedName>
    <definedName name="FEL">#REF!</definedName>
    <definedName name="fgh" localSheetId="0">'[3]Pr-6'!#REF!</definedName>
    <definedName name="fgh">'[4]Pr-6'!#REF!</definedName>
    <definedName name="Gon" localSheetId="0">[8]vyk95!#REF!</definedName>
    <definedName name="Gon">[8]vyk95!#REF!</definedName>
    <definedName name="ka_akredit" localSheetId="0">#REF!</definedName>
    <definedName name="ka_akredit">#REF!</definedName>
    <definedName name="ka_neakredit" localSheetId="0">#REF!</definedName>
    <definedName name="ka_neakredit">#REF!</definedName>
    <definedName name="Kap" localSheetId="0">#REF!</definedName>
    <definedName name="Kap">#REF!</definedName>
    <definedName name="kden">[9]koeficienty!$D$31</definedName>
    <definedName name="ken_au" localSheetId="0">#REF!</definedName>
    <definedName name="ken_au">#REF!</definedName>
    <definedName name="ken_eu" localSheetId="0">#REF!</definedName>
    <definedName name="ken_eu">#REF!</definedName>
    <definedName name="ken_pu" localSheetId="0">#REF!</definedName>
    <definedName name="ken_pu">#REF!</definedName>
    <definedName name="ken_stu" localSheetId="0">#REF!</definedName>
    <definedName name="ken_stu">#REF!</definedName>
    <definedName name="ken_tru" localSheetId="0">#REF!</definedName>
    <definedName name="ken_tru">#REF!</definedName>
    <definedName name="ken_tuke" localSheetId="0">#REF!</definedName>
    <definedName name="ken_tuke">#REF!</definedName>
    <definedName name="ken_tuzvo" localSheetId="0">#REF!</definedName>
    <definedName name="ken_tuzvo">#REF!</definedName>
    <definedName name="ken_tvu" localSheetId="0">#REF!</definedName>
    <definedName name="ken_tvu">#REF!</definedName>
    <definedName name="ken_ucm" localSheetId="0">#REF!</definedName>
    <definedName name="ken_ucm">#REF!</definedName>
    <definedName name="ken_uk" localSheetId="0">#REF!</definedName>
    <definedName name="ken_uk">#REF!</definedName>
    <definedName name="ken_ukf" localSheetId="0">#REF!</definedName>
    <definedName name="ken_ukf">#REF!</definedName>
    <definedName name="ken_umb" localSheetId="0">#REF!</definedName>
    <definedName name="ken_umb">#REF!</definedName>
    <definedName name="ken_upjs" localSheetId="0">#REF!</definedName>
    <definedName name="ken_upjs">#REF!</definedName>
    <definedName name="ken_vsmu" localSheetId="0">#REF!</definedName>
    <definedName name="ken_vsmu">#REF!</definedName>
    <definedName name="ken_zu" localSheetId="0">#REF!</definedName>
    <definedName name="ken_zu">#REF!</definedName>
    <definedName name="kensk1" localSheetId="0">#REF!</definedName>
    <definedName name="kensk1">#REF!</definedName>
    <definedName name="kensk10" localSheetId="0">#REF!</definedName>
    <definedName name="kensk10">#REF!</definedName>
    <definedName name="kensk11" localSheetId="0">#REF!</definedName>
    <definedName name="kensk11">#REF!</definedName>
    <definedName name="kensk12" localSheetId="0">#REF!</definedName>
    <definedName name="kensk12">#REF!</definedName>
    <definedName name="kensk13" localSheetId="0">#REF!</definedName>
    <definedName name="kensk13">#REF!</definedName>
    <definedName name="kensk14" localSheetId="0">#REF!</definedName>
    <definedName name="kensk14">#REF!</definedName>
    <definedName name="kensk14a" localSheetId="0">#REF!</definedName>
    <definedName name="kensk14a">#REF!</definedName>
    <definedName name="kensk15" localSheetId="0">#REF!</definedName>
    <definedName name="kensk15">#REF!</definedName>
    <definedName name="kensk16" localSheetId="0">#REF!</definedName>
    <definedName name="kensk16">#REF!</definedName>
    <definedName name="kensk17">'[5]T2 - KEN'!$B$18</definedName>
    <definedName name="kensk18">'[5]T2 - KEN'!$B$19</definedName>
    <definedName name="kensk1a" localSheetId="0">'[10]T2-KPN'!#REF!</definedName>
    <definedName name="kensk1a">'[10]T2-KPN'!#REF!</definedName>
    <definedName name="kensk2" localSheetId="0">#REF!</definedName>
    <definedName name="kensk2">#REF!</definedName>
    <definedName name="kensk3" localSheetId="0">#REF!</definedName>
    <definedName name="kensk3">#REF!</definedName>
    <definedName name="kensk4">'[5]T2 - KEN'!$B$5</definedName>
    <definedName name="kensk4a" localSheetId="0">#REF!</definedName>
    <definedName name="kensk4a">#REF!</definedName>
    <definedName name="kensk5" localSheetId="0">#REF!</definedName>
    <definedName name="kensk5">#REF!</definedName>
    <definedName name="kensk6">'[5]T2 - KEN'!$B$7</definedName>
    <definedName name="kensk7" localSheetId="0">#REF!</definedName>
    <definedName name="kensk7">#REF!</definedName>
    <definedName name="kensk8">'[5]T2 - KEN'!$B$9</definedName>
    <definedName name="kensk9">'[5]T2 - KEN'!$B$10</definedName>
    <definedName name="kext">[9]koeficienty!$D$32</definedName>
    <definedName name="kint">[9]koeficienty!$D$33</definedName>
    <definedName name="kintds">[9]koeficienty!$D$34</definedName>
    <definedName name="KKS">'[11]T3-vstupy'!$C$52</definedName>
    <definedName name="KKS_doc" localSheetId="0">'[12]T3-vstupy'!$C$30</definedName>
    <definedName name="KKS_doc">'[13]T3-vstupy'!$C$49</definedName>
    <definedName name="KKS_ost" localSheetId="0">'[12]T3-vstupy'!$C$32</definedName>
    <definedName name="KKS_ost">'[13]T3-vstupy'!$C$51</definedName>
    <definedName name="KKS_phd" localSheetId="0">'[12]T3-vstupy'!$C$31</definedName>
    <definedName name="KKS_phd">'[13]T3-vstupy'!$C$50</definedName>
    <definedName name="KKS_prof" localSheetId="0">'[12]T3-vstupy'!$C$29</definedName>
    <definedName name="KKS_prof">'[13]T3-vstupy'!$C$48</definedName>
    <definedName name="KLs" localSheetId="0">[1]vyk95!#REF!</definedName>
    <definedName name="KLs">[1]vyk95!#REF!</definedName>
    <definedName name="klsn" localSheetId="0">'[1]Pr-6'!#REF!</definedName>
    <definedName name="klsn">'[1]Pr-6'!#REF!</definedName>
    <definedName name="kmp" localSheetId="0">'[13]T12-špecifiká'!#REF!</definedName>
    <definedName name="kmp">'[13]T12-špecifiká'!#REF!</definedName>
    <definedName name="kmt" localSheetId="0">'[13]T12-špecifiká'!#REF!</definedName>
    <definedName name="kmt">'[13]T12-špecifiká'!#REF!</definedName>
    <definedName name="koef_gm_mzdy">'[14]T3-vstupy'!$C$44</definedName>
    <definedName name="koef_gm_TaS" localSheetId="0">'[15]T3-vstupy'!$C$70</definedName>
    <definedName name="koef_gm_TaS">'[14]T3-vstupy'!$C$65</definedName>
    <definedName name="koef_udr_kat1">'[14]T3-vstupy'!$C$108</definedName>
    <definedName name="koef_udr_kat2">'[14]T3-vstupy'!$C$109</definedName>
    <definedName name="koef_udr_kat3">'[14]T3-vstupy'!$C$110</definedName>
    <definedName name="kpn_ca_do_1500" localSheetId="0">#REF!</definedName>
    <definedName name="kpn_ca_do_1500">#REF!</definedName>
    <definedName name="kpn_ca_nad">'[16]T2-KPN'!$I$27</definedName>
    <definedName name="kpn_ca_nad_1500" localSheetId="0">#REF!</definedName>
    <definedName name="kpn_ca_nad_1500">#REF!</definedName>
    <definedName name="kpnsk1" localSheetId="0">#REF!</definedName>
    <definedName name="kpnsk1">#REF!</definedName>
    <definedName name="kpnsk10" localSheetId="0">#REF!</definedName>
    <definedName name="kpnsk10">#REF!</definedName>
    <definedName name="kpnsk11" localSheetId="0">#REF!</definedName>
    <definedName name="kpnsk11">#REF!</definedName>
    <definedName name="kpnsk12" localSheetId="0">#REF!</definedName>
    <definedName name="kpnsk12">#REF!</definedName>
    <definedName name="kpnsk13" localSheetId="0">#REF!</definedName>
    <definedName name="kpnsk13">#REF!</definedName>
    <definedName name="kpnsk14" localSheetId="0">#REF!</definedName>
    <definedName name="kpnsk14">#REF!</definedName>
    <definedName name="kpnsk14a" localSheetId="0">#REF!</definedName>
    <definedName name="kpnsk14a">#REF!</definedName>
    <definedName name="kpnsk15" localSheetId="0">#REF!</definedName>
    <definedName name="kpnsk15">#REF!</definedName>
    <definedName name="kpnsk16" localSheetId="0">#REF!</definedName>
    <definedName name="kpnsk16">#REF!</definedName>
    <definedName name="kpnsk17" localSheetId="0">#REF!</definedName>
    <definedName name="kpnsk17">#REF!</definedName>
    <definedName name="kpnsk18" localSheetId="0">#REF!</definedName>
    <definedName name="kpnsk18">#REF!</definedName>
    <definedName name="kpnsk1a" localSheetId="0">'[10]T2-KPN'!#REF!</definedName>
    <definedName name="kpnsk1a">'[10]T2-KPN'!#REF!</definedName>
    <definedName name="kpnsk2" localSheetId="0">#REF!</definedName>
    <definedName name="kpnsk2">#REF!</definedName>
    <definedName name="kpnsk3" localSheetId="0">#REF!</definedName>
    <definedName name="kpnsk3">#REF!</definedName>
    <definedName name="kpnsk4" localSheetId="0">#REF!</definedName>
    <definedName name="kpnsk4">#REF!</definedName>
    <definedName name="kpnsk4a" localSheetId="0">#REF!</definedName>
    <definedName name="kpnsk4a">#REF!</definedName>
    <definedName name="kpnsk5" localSheetId="0">#REF!</definedName>
    <definedName name="kpnsk5">#REF!</definedName>
    <definedName name="kpnsk6" localSheetId="0">#REF!</definedName>
    <definedName name="kpnsk6">#REF!</definedName>
    <definedName name="kpnsk7" localSheetId="0">#REF!</definedName>
    <definedName name="kpnsk7">#REF!</definedName>
    <definedName name="kpnsk8" localSheetId="0">#REF!</definedName>
    <definedName name="kpnsk8">#REF!</definedName>
    <definedName name="kpnsk9" localSheetId="0">#REF!</definedName>
    <definedName name="kpnsk9">#REF!</definedName>
    <definedName name="KZp" localSheetId="0">[1]vyk95!#REF!</definedName>
    <definedName name="KZp">[1]vyk95!#REF!</definedName>
    <definedName name="kzpn" localSheetId="0">'[1]Pr-6'!#REF!</definedName>
    <definedName name="kzpn">'[1]Pr-6'!#REF!</definedName>
    <definedName name="KZs" localSheetId="0">[1]vyk95!#REF!</definedName>
    <definedName name="KZs">[1]vyk95!#REF!</definedName>
    <definedName name="kzsn" localSheetId="0">'[1]Pr-6'!#REF!</definedName>
    <definedName name="kzsn">'[1]Pr-6'!#REF!</definedName>
    <definedName name="m">#REF!</definedName>
    <definedName name="mesia" localSheetId="0">#REF!</definedName>
    <definedName name="mesia">#REF!</definedName>
    <definedName name="mesiac">'[17]P-3'!$N$3</definedName>
    <definedName name="mp98n">'[2]VYR99-E'!$AA$47</definedName>
    <definedName name="msr">'[18]priem-12'!$P$62</definedName>
    <definedName name="msrn">#REF!</definedName>
    <definedName name="msrnn">'[19]priem-12-98'!$P$62</definedName>
    <definedName name="msrp">'[18]priem-12'!$S$64</definedName>
    <definedName name="msrpn">#REF!</definedName>
    <definedName name="msrpnn">'[19]priem-12-98'!$S$64</definedName>
    <definedName name="Mzstu">[1]vyk95!$AA$49</definedName>
    <definedName name="mzstun">'[1]Pr-6'!$AA$49</definedName>
    <definedName name="NPI">[17]priplatky20!$B$7</definedName>
    <definedName name="NPII">[17]priplatky20!$C$7</definedName>
    <definedName name="_xlnm.Print_Area" localSheetId="0">'SD 2016'!$A$1:$W$98</definedName>
    <definedName name="otat">'[7]T3-vstupy'!$C$55</definedName>
    <definedName name="ovf">'[20]VVZ-VS97'!$L$3</definedName>
    <definedName name="OVNV">'[20]VVZ-VS97'!$I$105</definedName>
    <definedName name="par18n">'[2]VYR99-E'!$AQ$52</definedName>
    <definedName name="Pf" localSheetId="0">[1]vyk95!#REF!</definedName>
    <definedName name="Pf">[1]vyk95!#REF!</definedName>
    <definedName name="pfn" localSheetId="0">'[1]Pr-6'!#REF!</definedName>
    <definedName name="pfn">'[1]Pr-6'!#REF!</definedName>
    <definedName name="phdr">'[7]T3-vstupy'!$C$54</definedName>
    <definedName name="piest" localSheetId="0">#REF!</definedName>
    <definedName name="piest">#REF!</definedName>
    <definedName name="Posp">[17]mp0199!$P$33</definedName>
    <definedName name="Pp02201_mzdy_na_prer_modif">'[14]T3-vstupy'!$C$49</definedName>
    <definedName name="Pp02201_mzdy_vykon">'[14]T3-vstupy'!$C$43</definedName>
    <definedName name="Pp02201_TaS_na_prer_modif" localSheetId="0">'[15]T3-vstupy'!$C$75</definedName>
    <definedName name="Pp02201_TaS_na_prer_modif">'[14]T3-vstupy'!$C$70</definedName>
    <definedName name="Pp02201_TaS_prevadzkovi" localSheetId="0">'[15]T3-vstupy'!$C$64</definedName>
    <definedName name="Pp02201_TaS_prevadzkovi">'[21]T3-vstupy'!$C$64</definedName>
    <definedName name="Pp02201_TaS_vykon" localSheetId="0">'[15]T3-vstupy'!$C$69</definedName>
    <definedName name="Pp02201_TaS_vykon">'[14]T3-vstupy'!$C$64</definedName>
    <definedName name="Pp02201_TaS_zahr_granty" localSheetId="0">'[15]T3-vstupy'!$C$66</definedName>
    <definedName name="Pp02201_TaS_zahr_granty">'[14]T3-vstupy'!$C$60</definedName>
    <definedName name="Pp07701_na_klinic_zamest" localSheetId="0">'[13]T3-vstupy'!#REF!</definedName>
    <definedName name="Pp07701_na_klinic_zamest">'[13]T3-vstupy'!#REF!</definedName>
    <definedName name="pprg_02201_mzdy" localSheetId="0">#REF!</definedName>
    <definedName name="pprg_02201_mzdy">#REF!</definedName>
    <definedName name="pprg_02201_mzdy_koef_GM" localSheetId="0">'[22]T3-vstupy'!$C$21</definedName>
    <definedName name="pprg_02201_mzdy_koef_GM">'[23]T3-vstupy'!$C$21</definedName>
    <definedName name="pprg_02201_mzdy_na_prerozdelovanie" localSheetId="0">#REF!</definedName>
    <definedName name="pprg_02201_mzdy_na_prerozdelovanie">#REF!</definedName>
    <definedName name="pprg_02201_mzdy_prevadzkovi" localSheetId="0">#REF!</definedName>
    <definedName name="pprg_02201_mzdy_prevadzkovi">#REF!</definedName>
    <definedName name="pprg_02201_mzdy_rezerva" localSheetId="0">#REF!</definedName>
    <definedName name="pprg_02201_mzdy_rezerva">#REF!</definedName>
    <definedName name="pprg_02201_mzdy_sucet_narastov_nad_GM" localSheetId="0">#REF!</definedName>
    <definedName name="pprg_02201_mzdy_sucet_narastov_nad_GM">#REF!</definedName>
    <definedName name="pprg_02201_mzdy_vykon" localSheetId="0">#REF!</definedName>
    <definedName name="pprg_02201_mzdy_vykon">#REF!</definedName>
    <definedName name="pprg_02201_mzdy_vykon_zac_roka" localSheetId="0">'[22]T3-vstupy'!$C$16</definedName>
    <definedName name="pprg_02201_mzdy_vykon_zac_roka">'[23]T3-vstupy'!$C$16</definedName>
    <definedName name="Pr0220201_KV_zac_roka" localSheetId="0">'[24]T3-vstupy'!$C$92</definedName>
    <definedName name="Pr0220201_KV_zac_roka">'[13]T3-vstupy'!$C$82</definedName>
    <definedName name="Pr0220201_mzdy_zac_roka">'[13]T3-vstupy'!$C$76</definedName>
    <definedName name="Pr0220201_TaS_zac_roka">'[13]T3-vstupy'!$C$79</definedName>
    <definedName name="prie97" localSheetId="0">#REF!</definedName>
    <definedName name="prie97">#REF!</definedName>
    <definedName name="prie97n">'[2]VYR99-E'!$AK$45</definedName>
    <definedName name="prie98" localSheetId="0">#REF!</definedName>
    <definedName name="prie98">#REF!</definedName>
    <definedName name="priemerny_vykon_VS_podla_KEN" localSheetId="0">'[25]T3-vstupy'!#REF!</definedName>
    <definedName name="priemerny_vykon_VS_podla_KEN">'[13]T3-vstupy'!#REF!</definedName>
    <definedName name="priemerny_vykon_VS_podla_KPN" localSheetId="0">'[25]T3-vstupy'!#REF!</definedName>
    <definedName name="priemerny_vykon_VS_podla_KPN">'[13]T3-vstupy'!#REF!</definedName>
    <definedName name="priest" localSheetId="0">#REF!</definedName>
    <definedName name="priest">#REF!</definedName>
    <definedName name="prisp_na_1_jedlo" localSheetId="0">'[15]T3-vstupy'!$C$105</definedName>
    <definedName name="prisp_na_1_jedlo">'[14]T3-vstupy'!$C$100</definedName>
    <definedName name="prisp_na_ubyt_stud_SD" localSheetId="0">'[15]T3-vstupy'!$C$114</definedName>
    <definedName name="prisp_na_ubyt_stud_SD">'[14]T3-vstupy'!$C$105</definedName>
    <definedName name="prisp_na_ubyt_stud_ZZ" localSheetId="0">'[15]T3-vstupy'!$C$115</definedName>
    <definedName name="prisp_na_ubyt_stud_ZZ">'[14]T3-vstupy'!$C$106</definedName>
    <definedName name="profe">'[7]T3-vstupy'!$C$52</definedName>
    <definedName name="profKKS">'[11]T3-vstupy'!$C$49</definedName>
    <definedName name="Ptz" localSheetId="0">[1]vyk95!#REF!</definedName>
    <definedName name="Ptz">[1]vyk95!#REF!</definedName>
    <definedName name="PU_paiDOK2000" localSheetId="0">#REF!</definedName>
    <definedName name="PU_paiDOK2000">#REF!</definedName>
    <definedName name="PU_pD2001_DS_bKA" localSheetId="0">#REF!</definedName>
    <definedName name="PU_pD2001_DS_bKA">#REF!</definedName>
    <definedName name="PU_pP2000_DS_bKA" localSheetId="0">#REF!</definedName>
    <definedName name="PU_pP2000_DS_bKA">#REF!</definedName>
    <definedName name="PU_pP2001_DS_bKA" localSheetId="0">#REF!</definedName>
    <definedName name="PU_pP2001_DS_bKA">#REF!</definedName>
    <definedName name="PU_pP2001_DS_sKA" localSheetId="0">#REF!</definedName>
    <definedName name="PU_pP2001_DS_sKA">#REF!</definedName>
    <definedName name="PU_ppa2000_bDOK" localSheetId="0">#REF!</definedName>
    <definedName name="PU_ppa2000_bDOK">#REF!</definedName>
    <definedName name="PU_pps_bKA" localSheetId="0">#REF!</definedName>
    <definedName name="PU_pps_bKA">#REF!</definedName>
    <definedName name="PU_pps_bKA_bDOK" localSheetId="0">#REF!</definedName>
    <definedName name="PU_pps_bKA_bDOK">#REF!</definedName>
    <definedName name="PU_pps_sKA" localSheetId="0">#REF!</definedName>
    <definedName name="PU_pps_sKA">#REF!</definedName>
    <definedName name="PU_pps_sKA_bDOK" localSheetId="0">#REF!</definedName>
    <definedName name="PU_pps_sKA_bDOK">#REF!</definedName>
    <definedName name="PU_vKEN_aiDOK" localSheetId="0">#REF!</definedName>
    <definedName name="PU_vKEN_aiDOK">#REF!</definedName>
    <definedName name="PU_vKEN_bKA" localSheetId="0">#REF!</definedName>
    <definedName name="PU_vKEN_bKA">#REF!</definedName>
    <definedName name="PU_vKEN_bKA_bDOK" localSheetId="0">#REF!</definedName>
    <definedName name="PU_vKEN_bKA_bDOK">#REF!</definedName>
    <definedName name="PU_vKEN_bKA_PDS" localSheetId="0">#REF!</definedName>
    <definedName name="PU_vKEN_bKA_PDS">#REF!</definedName>
    <definedName name="PU_vKEN_sKA" localSheetId="0">#REF!</definedName>
    <definedName name="PU_vKEN_sKA">#REF!</definedName>
    <definedName name="PU_vKEN_sKA_bDOK" localSheetId="0">#REF!</definedName>
    <definedName name="PU_vKEN_sKA_bDOK">#REF!</definedName>
    <definedName name="PU_vKEN_sKA_PDS" localSheetId="0">#REF!</definedName>
    <definedName name="PU_vKEN_sKA_PDS">#REF!</definedName>
    <definedName name="PU_vKPN_aiDOK" localSheetId="0">#REF!</definedName>
    <definedName name="PU_vKPN_aiDOK">#REF!</definedName>
    <definedName name="PU_vKPN_bKA" localSheetId="0">#REF!</definedName>
    <definedName name="PU_vKPN_bKA">#REF!</definedName>
    <definedName name="PU_vKPN_bKA_bDOK" localSheetId="0">#REF!</definedName>
    <definedName name="PU_vKPN_bKA_bDOK">#REF!</definedName>
    <definedName name="PU_vKPN_bKA_PDS" localSheetId="0">#REF!</definedName>
    <definedName name="PU_vKPN_bKA_PDS">#REF!</definedName>
    <definedName name="PU_vKPN_sKA" localSheetId="0">#REF!</definedName>
    <definedName name="PU_vKPN_sKA">#REF!</definedName>
    <definedName name="PU_vKPN_sKA_bDOK" localSheetId="0">#REF!</definedName>
    <definedName name="PU_vKPN_sKA_bDOK">#REF!</definedName>
    <definedName name="PU_vKPN_sKA_PDS" localSheetId="0">#REF!</definedName>
    <definedName name="PU_vKPN_sKA_PDS">#REF!</definedName>
    <definedName name="rtz" localSheetId="0">'[3]Pr-6'!#REF!</definedName>
    <definedName name="rtz">'[4]Pr-6'!#REF!</definedName>
    <definedName name="rtzui" localSheetId="0">'[3]Pr-6'!#REF!</definedName>
    <definedName name="rtzui">'[4]Pr-6'!#REF!</definedName>
    <definedName name="SPU_paiDOK2000" localSheetId="0">#REF!</definedName>
    <definedName name="SPU_paiDOK2000">#REF!</definedName>
    <definedName name="SPU_pD2001_DS_bKA" localSheetId="0">#REF!</definedName>
    <definedName name="SPU_pD2001_DS_bKA">#REF!</definedName>
    <definedName name="SPU_pP2000_DS_bKA" localSheetId="0">#REF!</definedName>
    <definedName name="SPU_pP2000_DS_bKA">#REF!</definedName>
    <definedName name="SPU_pP2001_DS_bKA" localSheetId="0">#REF!</definedName>
    <definedName name="SPU_pP2001_DS_bKA">#REF!</definedName>
    <definedName name="SPU_pP2001_DS_sKA" localSheetId="0">#REF!</definedName>
    <definedName name="SPU_pP2001_DS_sKA">#REF!</definedName>
    <definedName name="SPU_ppa2000_bDOK" localSheetId="0">#REF!</definedName>
    <definedName name="SPU_ppa2000_bDOK">#REF!</definedName>
    <definedName name="SPU_pps_bKA" localSheetId="0">#REF!</definedName>
    <definedName name="SPU_pps_bKA">#REF!</definedName>
    <definedName name="SPU_pps_bKA_bDOK" localSheetId="0">#REF!</definedName>
    <definedName name="SPU_pps_bKA_bDOK">#REF!</definedName>
    <definedName name="SPU_pps_sKA" localSheetId="0">#REF!</definedName>
    <definedName name="SPU_pps_sKA">#REF!</definedName>
    <definedName name="SPU_pps_sKA_bDOK" localSheetId="0">#REF!</definedName>
    <definedName name="SPU_pps_sKA_bDOK">#REF!</definedName>
    <definedName name="SPU_vKEN_aiDOK" localSheetId="0">#REF!</definedName>
    <definedName name="SPU_vKEN_aiDOK">#REF!</definedName>
    <definedName name="SPU_vKEN_bKA" localSheetId="0">#REF!</definedName>
    <definedName name="SPU_vKEN_bKA">#REF!</definedName>
    <definedName name="SPU_vKEN_bKA_bDOK" localSheetId="0">#REF!</definedName>
    <definedName name="SPU_vKEN_bKA_bDOK">#REF!</definedName>
    <definedName name="SPU_vKEN_bKA_PDS" localSheetId="0">#REF!</definedName>
    <definedName name="SPU_vKEN_bKA_PDS">#REF!</definedName>
    <definedName name="SPU_vKEN_sKA" localSheetId="0">#REF!</definedName>
    <definedName name="SPU_vKEN_sKA">#REF!</definedName>
    <definedName name="SPU_vKEN_sKA_bDOK" localSheetId="0">#REF!</definedName>
    <definedName name="SPU_vKEN_sKA_bDOK">#REF!</definedName>
    <definedName name="SPU_vKEN_sKA_PDS" localSheetId="0">#REF!</definedName>
    <definedName name="SPU_vKEN_sKA_PDS">#REF!</definedName>
    <definedName name="SPU_vKPN_aiDOK" localSheetId="0">#REF!</definedName>
    <definedName name="SPU_vKPN_aiDOK">#REF!</definedName>
    <definedName name="SPU_vKPN_bKA" localSheetId="0">#REF!</definedName>
    <definedName name="SPU_vKPN_bKA">#REF!</definedName>
    <definedName name="SPU_vKPN_bKA_bDOK" localSheetId="0">#REF!</definedName>
    <definedName name="SPU_vKPN_bKA_bDOK">#REF!</definedName>
    <definedName name="SPU_vKPN_bKA_PDS" localSheetId="0">#REF!</definedName>
    <definedName name="SPU_vKPN_bKA_PDS">#REF!</definedName>
    <definedName name="SPU_vKPN_sKA" localSheetId="0">#REF!</definedName>
    <definedName name="SPU_vKPN_sKA">#REF!</definedName>
    <definedName name="SPU_vKPN_sKA_bDOK" localSheetId="0">#REF!</definedName>
    <definedName name="SPU_vKPN_sKA_bDOK">#REF!</definedName>
    <definedName name="SPU_vKPN_sKA_PDS" localSheetId="0">#REF!</definedName>
    <definedName name="SPU_vKPN_sKA_PDS">#REF!</definedName>
    <definedName name="STU_paiDOK2000" localSheetId="0">#REF!</definedName>
    <definedName name="STU_paiDOK2000">#REF!</definedName>
    <definedName name="STU_pD2001_DS_bKA" localSheetId="0">#REF!</definedName>
    <definedName name="STU_pD2001_DS_bKA">#REF!</definedName>
    <definedName name="STU_pP2000_DS_bKA" localSheetId="0">#REF!</definedName>
    <definedName name="STU_pP2000_DS_bKA">#REF!</definedName>
    <definedName name="STU_pP2001_DS_bKA" localSheetId="0">#REF!</definedName>
    <definedName name="STU_pP2001_DS_bKA">#REF!</definedName>
    <definedName name="STU_pP2001_DS_sKA" localSheetId="0">#REF!</definedName>
    <definedName name="STU_pP2001_DS_sKA">#REF!</definedName>
    <definedName name="STU_ppa2000_bDOK" localSheetId="0">#REF!</definedName>
    <definedName name="STU_ppa2000_bDOK">#REF!</definedName>
    <definedName name="STU_pps_bKA" localSheetId="0">#REF!</definedName>
    <definedName name="STU_pps_bKA">#REF!</definedName>
    <definedName name="STU_pps_bKA_bDOK" localSheetId="0">#REF!</definedName>
    <definedName name="STU_pps_bKA_bDOK">#REF!</definedName>
    <definedName name="STU_pps_sKA" localSheetId="0">#REF!</definedName>
    <definedName name="STU_pps_sKA">#REF!</definedName>
    <definedName name="STU_pps_sKA_bDOK" localSheetId="0">#REF!</definedName>
    <definedName name="STU_pps_sKA_bDOK">#REF!</definedName>
    <definedName name="STU_vKEN_aiDOK" localSheetId="0">#REF!</definedName>
    <definedName name="STU_vKEN_aiDOK">#REF!</definedName>
    <definedName name="STU_vKEN_bKA" localSheetId="0">#REF!</definedName>
    <definedName name="STU_vKEN_bKA">#REF!</definedName>
    <definedName name="STU_vKEN_bKA_bDOK" localSheetId="0">#REF!</definedName>
    <definedName name="STU_vKEN_bKA_bDOK">#REF!</definedName>
    <definedName name="STU_vKEN_bKA_PDS" localSheetId="0">#REF!</definedName>
    <definedName name="STU_vKEN_bKA_PDS">#REF!</definedName>
    <definedName name="STU_vKEN_sKA" localSheetId="0">#REF!</definedName>
    <definedName name="STU_vKEN_sKA">#REF!</definedName>
    <definedName name="STU_vKEN_sKA_bDOK" localSheetId="0">#REF!</definedName>
    <definedName name="STU_vKEN_sKA_bDOK">#REF!</definedName>
    <definedName name="STU_vKEN_sKA_PDS" localSheetId="0">#REF!</definedName>
    <definedName name="STU_vKEN_sKA_PDS">#REF!</definedName>
    <definedName name="STU_vKPN_aiDOK" localSheetId="0">#REF!</definedName>
    <definedName name="STU_vKPN_aiDOK">#REF!</definedName>
    <definedName name="STU_vKPN_bKA" localSheetId="0">#REF!</definedName>
    <definedName name="STU_vKPN_bKA">#REF!</definedName>
    <definedName name="STU_vKPN_bKA_bDOK" localSheetId="0">#REF!</definedName>
    <definedName name="STU_vKPN_bKA_bDOK">#REF!</definedName>
    <definedName name="STU_vKPN_bKA_PDS" localSheetId="0">#REF!</definedName>
    <definedName name="STU_vKPN_bKA_PDS">#REF!</definedName>
    <definedName name="STU_vKPN_sKA" localSheetId="0">#REF!</definedName>
    <definedName name="STU_vKPN_sKA">#REF!</definedName>
    <definedName name="STU_vKPN_sKA_bDOK" localSheetId="0">#REF!</definedName>
    <definedName name="STU_vKPN_sKA_bDOK">#REF!</definedName>
    <definedName name="STU_vKPN_sKA_PDS" localSheetId="0">#REF!</definedName>
    <definedName name="STU_vKPN_sKA_PDS">#REF!</definedName>
    <definedName name="SUMA_paiDOK2000" localSheetId="0">#REF!</definedName>
    <definedName name="SUMA_paiDOK2000">#REF!</definedName>
    <definedName name="SUMA_pD2001_DS_bKA" localSheetId="0">#REF!</definedName>
    <definedName name="SUMA_pD2001_DS_bKA">#REF!</definedName>
    <definedName name="SUMA_pP2000_DS_bKA" localSheetId="0">#REF!</definedName>
    <definedName name="SUMA_pP2000_DS_bKA">#REF!</definedName>
    <definedName name="SUMA_pP2001_DS_bKA" localSheetId="0">#REF!</definedName>
    <definedName name="SUMA_pP2001_DS_bKA">#REF!</definedName>
    <definedName name="SUMA_pP2001_DS_sKA" localSheetId="0">#REF!</definedName>
    <definedName name="SUMA_pP2001_DS_sKA">#REF!</definedName>
    <definedName name="SUMA_ppa2000_bDOK" localSheetId="0">#REF!</definedName>
    <definedName name="SUMA_ppa2000_bDOK">#REF!</definedName>
    <definedName name="SUMA_pps_bKA" localSheetId="0">#REF!</definedName>
    <definedName name="SUMA_pps_bKA">#REF!</definedName>
    <definedName name="SUMA_pps_bKA_bDOK" localSheetId="0">#REF!</definedName>
    <definedName name="SUMA_pps_bKA_bDOK">#REF!</definedName>
    <definedName name="SUMA_pps_sKA" localSheetId="0">#REF!</definedName>
    <definedName name="SUMA_pps_sKA">#REF!</definedName>
    <definedName name="SUMA_pps_sKA_bDOK" localSheetId="0">#REF!</definedName>
    <definedName name="SUMA_pps_sKA_bDOK">#REF!</definedName>
    <definedName name="SUMA_vKEN_aiDOK" localSheetId="0">#REF!</definedName>
    <definedName name="SUMA_vKEN_aiDOK">#REF!</definedName>
    <definedName name="SUMA_vKEN_bKA" localSheetId="0">#REF!</definedName>
    <definedName name="SUMA_vKEN_bKA">#REF!</definedName>
    <definedName name="SUMA_vKEN_bKA_bDOK" localSheetId="0">#REF!</definedName>
    <definedName name="SUMA_vKEN_bKA_bDOK">#REF!</definedName>
    <definedName name="SUMA_vKEN_bKA_PDS" localSheetId="0">#REF!</definedName>
    <definedName name="SUMA_vKEN_bKA_PDS">#REF!</definedName>
    <definedName name="SUMA_vKEN_sKA" localSheetId="0">#REF!</definedName>
    <definedName name="SUMA_vKEN_sKA">#REF!</definedName>
    <definedName name="SUMA_vKEN_sKA_bDOK" localSheetId="0">#REF!</definedName>
    <definedName name="SUMA_vKEN_sKA_bDOK">#REF!</definedName>
    <definedName name="SUMA_vKEN_sKA_PDS" localSheetId="0">#REF!</definedName>
    <definedName name="SUMA_vKEN_sKA_PDS">#REF!</definedName>
    <definedName name="SUMA_vKPN_aiDOK" localSheetId="0">#REF!</definedName>
    <definedName name="SUMA_vKPN_aiDOK">#REF!</definedName>
    <definedName name="SUMA_vKPN_bKA" localSheetId="0">#REF!</definedName>
    <definedName name="SUMA_vKPN_bKA">#REF!</definedName>
    <definedName name="SUMA_vKPN_bKA_bDOK" localSheetId="0">#REF!</definedName>
    <definedName name="SUMA_vKPN_bKA_bDOK">#REF!</definedName>
    <definedName name="SUMA_vKPN_bKA_PDS" localSheetId="0">#REF!</definedName>
    <definedName name="SUMA_vKPN_bKA_PDS">#REF!</definedName>
    <definedName name="SUMA_vKPN_sKA" localSheetId="0">#REF!</definedName>
    <definedName name="SUMA_vKPN_sKA">#REF!</definedName>
    <definedName name="SUMA_vKPN_sKA_bDOK" localSheetId="0">#REF!</definedName>
    <definedName name="SUMA_vKPN_sKA_bDOK">#REF!</definedName>
    <definedName name="SUMA_vKPN_sKA_PDS" localSheetId="0">#REF!</definedName>
    <definedName name="SUMA_vKPN_sKA_PDS">#REF!</definedName>
    <definedName name="TRU_paiDOK2000" localSheetId="0">#REF!</definedName>
    <definedName name="TRU_paiDOK2000">#REF!</definedName>
    <definedName name="TRU_pD2001_DS_bKA" localSheetId="0">#REF!</definedName>
    <definedName name="TRU_pD2001_DS_bKA">#REF!</definedName>
    <definedName name="TRU_pP2000_DS_bKA" localSheetId="0">#REF!</definedName>
    <definedName name="TRU_pP2000_DS_bKA">#REF!</definedName>
    <definedName name="TRU_pP2001_DS_bKA" localSheetId="0">#REF!</definedName>
    <definedName name="TRU_pP2001_DS_bKA">#REF!</definedName>
    <definedName name="TRU_pP2001_DS_sKA" localSheetId="0">#REF!</definedName>
    <definedName name="TRU_pP2001_DS_sKA">#REF!</definedName>
    <definedName name="TRU_ppa2000_bDOK" localSheetId="0">#REF!</definedName>
    <definedName name="TRU_ppa2000_bDOK">#REF!</definedName>
    <definedName name="TRU_pps_bKA" localSheetId="0">#REF!</definedName>
    <definedName name="TRU_pps_bKA">#REF!</definedName>
    <definedName name="TRU_pps_bKA_bDOK" localSheetId="0">#REF!</definedName>
    <definedName name="TRU_pps_bKA_bDOK">#REF!</definedName>
    <definedName name="TRU_pps_sKA" localSheetId="0">#REF!</definedName>
    <definedName name="TRU_pps_sKA">#REF!</definedName>
    <definedName name="TRU_pps_sKA_bDOK" localSheetId="0">#REF!</definedName>
    <definedName name="TRU_pps_sKA_bDOK">#REF!</definedName>
    <definedName name="TRU_vKEN_aiDOK" localSheetId="0">#REF!</definedName>
    <definedName name="TRU_vKEN_aiDOK">#REF!</definedName>
    <definedName name="TRU_vKEN_bKA" localSheetId="0">#REF!</definedName>
    <definedName name="TRU_vKEN_bKA">#REF!</definedName>
    <definedName name="TRU_vKEN_bKA_bDOK" localSheetId="0">#REF!</definedName>
    <definedName name="TRU_vKEN_bKA_bDOK">#REF!</definedName>
    <definedName name="TRU_vKEN_bKA_PDS" localSheetId="0">#REF!</definedName>
    <definedName name="TRU_vKEN_bKA_PDS">#REF!</definedName>
    <definedName name="TRU_vKEN_sKA" localSheetId="0">#REF!</definedName>
    <definedName name="TRU_vKEN_sKA">#REF!</definedName>
    <definedName name="TRU_vKEN_sKA_bDOK" localSheetId="0">#REF!</definedName>
    <definedName name="TRU_vKEN_sKA_bDOK">#REF!</definedName>
    <definedName name="TRU_vKEN_sKA_PDS" localSheetId="0">#REF!</definedName>
    <definedName name="TRU_vKEN_sKA_PDS">#REF!</definedName>
    <definedName name="TRU_vKPN_aiDOK" localSheetId="0">#REF!</definedName>
    <definedName name="TRU_vKPN_aiDOK">#REF!</definedName>
    <definedName name="TRU_vKPN_bKA" localSheetId="0">#REF!</definedName>
    <definedName name="TRU_vKPN_bKA">#REF!</definedName>
    <definedName name="TRU_vKPN_bKA_bDOK" localSheetId="0">#REF!</definedName>
    <definedName name="TRU_vKPN_bKA_bDOK">#REF!</definedName>
    <definedName name="TRU_vKPN_bKA_PDS" localSheetId="0">#REF!</definedName>
    <definedName name="TRU_vKPN_bKA_PDS">#REF!</definedName>
    <definedName name="TRU_vKPN_sKA" localSheetId="0">#REF!</definedName>
    <definedName name="TRU_vKPN_sKA">#REF!</definedName>
    <definedName name="TRU_vKPN_sKA_bDOK" localSheetId="0">#REF!</definedName>
    <definedName name="TRU_vKPN_sKA_bDOK">#REF!</definedName>
    <definedName name="TRU_vKPN_sKA_PDS" localSheetId="0">#REF!</definedName>
    <definedName name="TRU_vKPN_sKA_PDS">#REF!</definedName>
    <definedName name="TUKE_paiDOK2000" localSheetId="0">#REF!</definedName>
    <definedName name="TUKE_paiDOK2000">#REF!</definedName>
    <definedName name="TUKE_pD2001_DS_bKA" localSheetId="0">#REF!</definedName>
    <definedName name="TUKE_pD2001_DS_bKA">#REF!</definedName>
    <definedName name="TUKE_pP2000_DS_bKA" localSheetId="0">#REF!</definedName>
    <definedName name="TUKE_pP2000_DS_bKA">#REF!</definedName>
    <definedName name="TUKE_pP2001_DS_bKA" localSheetId="0">#REF!</definedName>
    <definedName name="TUKE_pP2001_DS_bKA">#REF!</definedName>
    <definedName name="TUKE_pP2001_DS_sKA" localSheetId="0">#REF!</definedName>
    <definedName name="TUKE_pP2001_DS_sKA">#REF!</definedName>
    <definedName name="TUKE_ppa2000_bDOK" localSheetId="0">#REF!</definedName>
    <definedName name="TUKE_ppa2000_bDOK">#REF!</definedName>
    <definedName name="TUKE_pps_bKA" localSheetId="0">#REF!</definedName>
    <definedName name="TUKE_pps_bKA">#REF!</definedName>
    <definedName name="TUKE_pps_bKA_bDOK" localSheetId="0">#REF!</definedName>
    <definedName name="TUKE_pps_bKA_bDOK">#REF!</definedName>
    <definedName name="TUKE_pps_sKA" localSheetId="0">#REF!</definedName>
    <definedName name="TUKE_pps_sKA">#REF!</definedName>
    <definedName name="TUKE_pps_sKA_bDOK" localSheetId="0">#REF!</definedName>
    <definedName name="TUKE_pps_sKA_bDOK">#REF!</definedName>
    <definedName name="TUKE_vKEN_aiDOK" localSheetId="0">#REF!</definedName>
    <definedName name="TUKE_vKEN_aiDOK">#REF!</definedName>
    <definedName name="TUKE_vKEN_bKA" localSheetId="0">#REF!</definedName>
    <definedName name="TUKE_vKEN_bKA">#REF!</definedName>
    <definedName name="TUKE_vKEN_bKA_bDOK" localSheetId="0">#REF!</definedName>
    <definedName name="TUKE_vKEN_bKA_bDOK">#REF!</definedName>
    <definedName name="TUKE_vKEN_bKA_PDS" localSheetId="0">#REF!</definedName>
    <definedName name="TUKE_vKEN_bKA_PDS">#REF!</definedName>
    <definedName name="TUKE_vKEN_sKA" localSheetId="0">#REF!</definedName>
    <definedName name="TUKE_vKEN_sKA">#REF!</definedName>
    <definedName name="TUKE_vKEN_sKA_bDOK" localSheetId="0">#REF!</definedName>
    <definedName name="TUKE_vKEN_sKA_bDOK">#REF!</definedName>
    <definedName name="TUKE_vKEN_sKA_PDS" localSheetId="0">#REF!</definedName>
    <definedName name="TUKE_vKEN_sKA_PDS">#REF!</definedName>
    <definedName name="TUKE_vKPN_aiDOK" localSheetId="0">#REF!</definedName>
    <definedName name="TUKE_vKPN_aiDOK">#REF!</definedName>
    <definedName name="TUKE_vKPN_bKA" localSheetId="0">#REF!</definedName>
    <definedName name="TUKE_vKPN_bKA">#REF!</definedName>
    <definedName name="TUKE_vKPN_bKA_bDOK" localSheetId="0">#REF!</definedName>
    <definedName name="TUKE_vKPN_bKA_bDOK">#REF!</definedName>
    <definedName name="TUKE_vKPN_bKA_PDS" localSheetId="0">#REF!</definedName>
    <definedName name="TUKE_vKPN_bKA_PDS">#REF!</definedName>
    <definedName name="TUKE_vKPN_sKA" localSheetId="0">#REF!</definedName>
    <definedName name="TUKE_vKPN_sKA">#REF!</definedName>
    <definedName name="TUKE_vKPN_sKA_bDOK" localSheetId="0">#REF!</definedName>
    <definedName name="TUKE_vKPN_sKA_bDOK">#REF!</definedName>
    <definedName name="TUKE_vKPN_sKA_PDS" localSheetId="0">#REF!</definedName>
    <definedName name="TUKE_vKPN_sKA_PDS">#REF!</definedName>
    <definedName name="TUZVO_paiDOK2000" localSheetId="0">#REF!</definedName>
    <definedName name="TUZVO_paiDOK2000">#REF!</definedName>
    <definedName name="TUZVO_pD2001_DS_bKA" localSheetId="0">#REF!</definedName>
    <definedName name="TUZVO_pD2001_DS_bKA">#REF!</definedName>
    <definedName name="TUZVO_pP2000_DS_bKA" localSheetId="0">#REF!</definedName>
    <definedName name="TUZVO_pP2000_DS_bKA">#REF!</definedName>
    <definedName name="TUZVO_pP2001_DS_bKA" localSheetId="0">#REF!</definedName>
    <definedName name="TUZVO_pP2001_DS_bKA">#REF!</definedName>
    <definedName name="TUZVO_pP2001_DS_sKA" localSheetId="0">#REF!</definedName>
    <definedName name="TUZVO_pP2001_DS_sKA">#REF!</definedName>
    <definedName name="TUZVO_ppa2000_bDOK" localSheetId="0">#REF!</definedName>
    <definedName name="TUZVO_ppa2000_bDOK">#REF!</definedName>
    <definedName name="TUZVO_pps_bKA" localSheetId="0">#REF!</definedName>
    <definedName name="TUZVO_pps_bKA">#REF!</definedName>
    <definedName name="TUZVO_pps_bKA_bDOK" localSheetId="0">#REF!</definedName>
    <definedName name="TUZVO_pps_bKA_bDOK">#REF!</definedName>
    <definedName name="TUZVO_pps_sKA" localSheetId="0">#REF!</definedName>
    <definedName name="TUZVO_pps_sKA">#REF!</definedName>
    <definedName name="TUZVO_pps_sKA_bDOK" localSheetId="0">#REF!</definedName>
    <definedName name="TUZVO_pps_sKA_bDOK">#REF!</definedName>
    <definedName name="TUZVO_vKEN_aiDOK" localSheetId="0">#REF!</definedName>
    <definedName name="TUZVO_vKEN_aiDOK">#REF!</definedName>
    <definedName name="TUZVO_vKEN_bKA" localSheetId="0">#REF!</definedName>
    <definedName name="TUZVO_vKEN_bKA">#REF!</definedName>
    <definedName name="TUZVO_vKEN_bKA_bDOK" localSheetId="0">#REF!</definedName>
    <definedName name="TUZVO_vKEN_bKA_bDOK">#REF!</definedName>
    <definedName name="TUZVO_vKEN_bKA_PDS" localSheetId="0">#REF!</definedName>
    <definedName name="TUZVO_vKEN_bKA_PDS">#REF!</definedName>
    <definedName name="TUZVO_vKEN_sKA" localSheetId="0">#REF!</definedName>
    <definedName name="TUZVO_vKEN_sKA">#REF!</definedName>
    <definedName name="TUZVO_vKEN_sKA_bDOK" localSheetId="0">#REF!</definedName>
    <definedName name="TUZVO_vKEN_sKA_bDOK">#REF!</definedName>
    <definedName name="TUZVO_vKEN_sKA_PDS" localSheetId="0">#REF!</definedName>
    <definedName name="TUZVO_vKEN_sKA_PDS">#REF!</definedName>
    <definedName name="TUZVO_vKPN_aiDOK" localSheetId="0">#REF!</definedName>
    <definedName name="TUZVO_vKPN_aiDOK">#REF!</definedName>
    <definedName name="TUZVO_vKPN_bKA" localSheetId="0">#REF!</definedName>
    <definedName name="TUZVO_vKPN_bKA">#REF!</definedName>
    <definedName name="TUZVO_vKPN_bKA_bDOK" localSheetId="0">#REF!</definedName>
    <definedName name="TUZVO_vKPN_bKA_bDOK">#REF!</definedName>
    <definedName name="TUZVO_vKPN_bKA_PDS" localSheetId="0">#REF!</definedName>
    <definedName name="TUZVO_vKPN_bKA_PDS">#REF!</definedName>
    <definedName name="TUZVO_vKPN_sKA" localSheetId="0">#REF!</definedName>
    <definedName name="TUZVO_vKPN_sKA">#REF!</definedName>
    <definedName name="TUZVO_vKPN_sKA_bDOK" localSheetId="0">#REF!</definedName>
    <definedName name="TUZVO_vKPN_sKA_bDOK">#REF!</definedName>
    <definedName name="TUZVO_vKPN_sKA_PDS" localSheetId="0">#REF!</definedName>
    <definedName name="TUZVO_vKPN_sKA_PDS">#REF!</definedName>
    <definedName name="TVU_paiDOK2000" localSheetId="0">#REF!</definedName>
    <definedName name="TVU_paiDOK2000">#REF!</definedName>
    <definedName name="TVU_pD2001_DS_bKA" localSheetId="0">#REF!</definedName>
    <definedName name="TVU_pD2001_DS_bKA">#REF!</definedName>
    <definedName name="TVU_pP2000_DS_bKA" localSheetId="0">#REF!</definedName>
    <definedName name="TVU_pP2000_DS_bKA">#REF!</definedName>
    <definedName name="TVU_pP2001_DS_bKA" localSheetId="0">#REF!</definedName>
    <definedName name="TVU_pP2001_DS_bKA">#REF!</definedName>
    <definedName name="TVU_pP2001_DS_sKA" localSheetId="0">#REF!</definedName>
    <definedName name="TVU_pP2001_DS_sKA">#REF!</definedName>
    <definedName name="TVU_ppa2000_bDOK" localSheetId="0">#REF!</definedName>
    <definedName name="TVU_ppa2000_bDOK">#REF!</definedName>
    <definedName name="TVU_pps_bKA" localSheetId="0">#REF!</definedName>
    <definedName name="TVU_pps_bKA">#REF!</definedName>
    <definedName name="TVU_pps_bKA_bDOK" localSheetId="0">#REF!</definedName>
    <definedName name="TVU_pps_bKA_bDOK">#REF!</definedName>
    <definedName name="TVU_pps_sKA" localSheetId="0">#REF!</definedName>
    <definedName name="TVU_pps_sKA">#REF!</definedName>
    <definedName name="TVU_pps_sKA_bDOK" localSheetId="0">#REF!</definedName>
    <definedName name="TVU_pps_sKA_bDOK">#REF!</definedName>
    <definedName name="TVU_vKEN_aiDOK" localSheetId="0">#REF!</definedName>
    <definedName name="TVU_vKEN_aiDOK">#REF!</definedName>
    <definedName name="TVU_vKEN_bKA" localSheetId="0">#REF!</definedName>
    <definedName name="TVU_vKEN_bKA">#REF!</definedName>
    <definedName name="TVU_vKEN_bKA_bDOK" localSheetId="0">#REF!</definedName>
    <definedName name="TVU_vKEN_bKA_bDOK">#REF!</definedName>
    <definedName name="TVU_vKEN_bKA_PDS" localSheetId="0">#REF!</definedName>
    <definedName name="TVU_vKEN_bKA_PDS">#REF!</definedName>
    <definedName name="TVU_vKEN_sKA" localSheetId="0">#REF!</definedName>
    <definedName name="TVU_vKEN_sKA">#REF!</definedName>
    <definedName name="TVU_vKEN_sKA_bDOK" localSheetId="0">#REF!</definedName>
    <definedName name="TVU_vKEN_sKA_bDOK">#REF!</definedName>
    <definedName name="TVU_vKEN_sKA_PDS" localSheetId="0">#REF!</definedName>
    <definedName name="TVU_vKEN_sKA_PDS">#REF!</definedName>
    <definedName name="TVU_vKPN_aiDOK" localSheetId="0">#REF!</definedName>
    <definedName name="TVU_vKPN_aiDOK">#REF!</definedName>
    <definedName name="TVU_vKPN_bKA" localSheetId="0">#REF!</definedName>
    <definedName name="TVU_vKPN_bKA">#REF!</definedName>
    <definedName name="TVU_vKPN_bKA_bDOK" localSheetId="0">#REF!</definedName>
    <definedName name="TVU_vKPN_bKA_bDOK">#REF!</definedName>
    <definedName name="TVU_vKPN_bKA_PDS" localSheetId="0">#REF!</definedName>
    <definedName name="TVU_vKPN_bKA_PDS">#REF!</definedName>
    <definedName name="TVU_vKPN_sKA" localSheetId="0">#REF!</definedName>
    <definedName name="TVU_vKPN_sKA">#REF!</definedName>
    <definedName name="TVU_vKPN_sKA_bDOK" localSheetId="0">#REF!</definedName>
    <definedName name="TVU_vKPN_sKA_bDOK">#REF!</definedName>
    <definedName name="TVU_vKPN_sKA_PDS" localSheetId="0">#REF!</definedName>
    <definedName name="TVU_vKPN_sKA_PDS">#REF!</definedName>
    <definedName name="Ua">#REF!</definedName>
    <definedName name="Uc">#REF!</definedName>
    <definedName name="UCM_paiDOK2000" localSheetId="0">#REF!</definedName>
    <definedName name="UCM_paiDOK2000">#REF!</definedName>
    <definedName name="UCM_pD2001_DS_bKA" localSheetId="0">#REF!</definedName>
    <definedName name="UCM_pD2001_DS_bKA">#REF!</definedName>
    <definedName name="UCM_pP2000_DS_bKA" localSheetId="0">#REF!</definedName>
    <definedName name="UCM_pP2000_DS_bKA">#REF!</definedName>
    <definedName name="UCM_pP2001_DS_bKA" localSheetId="0">#REF!</definedName>
    <definedName name="UCM_pP2001_DS_bKA">#REF!</definedName>
    <definedName name="UCM_pP2001_DS_sKA" localSheetId="0">#REF!</definedName>
    <definedName name="UCM_pP2001_DS_sKA">#REF!</definedName>
    <definedName name="UCM_ppa2000_bDOK" localSheetId="0">#REF!</definedName>
    <definedName name="UCM_ppa2000_bDOK">#REF!</definedName>
    <definedName name="UCM_pps_bKA" localSheetId="0">#REF!</definedName>
    <definedName name="UCM_pps_bKA">#REF!</definedName>
    <definedName name="UCM_pps_bKA_bDOK" localSheetId="0">#REF!</definedName>
    <definedName name="UCM_pps_bKA_bDOK">#REF!</definedName>
    <definedName name="UCM_pps_sKA" localSheetId="0">#REF!</definedName>
    <definedName name="UCM_pps_sKA">#REF!</definedName>
    <definedName name="UCM_pps_sKA_bDOK" localSheetId="0">#REF!</definedName>
    <definedName name="UCM_pps_sKA_bDOK">#REF!</definedName>
    <definedName name="UCM_vKEN_aiDOK" localSheetId="0">#REF!</definedName>
    <definedName name="UCM_vKEN_aiDOK">#REF!</definedName>
    <definedName name="UCM_vKEN_bKA" localSheetId="0">#REF!</definedName>
    <definedName name="UCM_vKEN_bKA">#REF!</definedName>
    <definedName name="UCM_vKEN_bKA_bDOK" localSheetId="0">#REF!</definedName>
    <definedName name="UCM_vKEN_bKA_bDOK">#REF!</definedName>
    <definedName name="UCM_vKEN_bKA_PDS" localSheetId="0">#REF!</definedName>
    <definedName name="UCM_vKEN_bKA_PDS">#REF!</definedName>
    <definedName name="UCM_vKEN_sKA" localSheetId="0">#REF!</definedName>
    <definedName name="UCM_vKEN_sKA">#REF!</definedName>
    <definedName name="UCM_vKEN_sKA_bDOK" localSheetId="0">#REF!</definedName>
    <definedName name="UCM_vKEN_sKA_bDOK">#REF!</definedName>
    <definedName name="UCM_vKEN_sKA_PDS" localSheetId="0">#REF!</definedName>
    <definedName name="UCM_vKEN_sKA_PDS">#REF!</definedName>
    <definedName name="UCM_vKPN_aiDOK" localSheetId="0">#REF!</definedName>
    <definedName name="UCM_vKPN_aiDOK">#REF!</definedName>
    <definedName name="UCM_vKPN_bKA" localSheetId="0">#REF!</definedName>
    <definedName name="UCM_vKPN_bKA">#REF!</definedName>
    <definedName name="UCM_vKPN_bKA_bDOK" localSheetId="0">#REF!</definedName>
    <definedName name="UCM_vKPN_bKA_bDOK">#REF!</definedName>
    <definedName name="UCM_vKPN_bKA_PDS" localSheetId="0">#REF!</definedName>
    <definedName name="UCM_vKPN_bKA_PDS">#REF!</definedName>
    <definedName name="UCM_vKPN_sKA" localSheetId="0">#REF!</definedName>
    <definedName name="UCM_vKPN_sKA">#REF!</definedName>
    <definedName name="UCM_vKPN_sKA_bDOK" localSheetId="0">#REF!</definedName>
    <definedName name="UCM_vKPN_sKA_bDOK">#REF!</definedName>
    <definedName name="UCM_vKPN_sKA_PDS" localSheetId="0">#REF!</definedName>
    <definedName name="UCM_vKPN_sKA_PDS">#REF!</definedName>
    <definedName name="Ue">#REF!</definedName>
    <definedName name="Uj">#REF!</definedName>
    <definedName name="UK_paiDOK2000" localSheetId="0">#REF!</definedName>
    <definedName name="UK_paiDOK2000">#REF!</definedName>
    <definedName name="UK_pD2001_DS_bKA" localSheetId="0">#REF!</definedName>
    <definedName name="UK_pD2001_DS_bKA">#REF!</definedName>
    <definedName name="UK_pP2000_DS_bKA" localSheetId="0">#REF!</definedName>
    <definedName name="UK_pP2000_DS_bKA">#REF!</definedName>
    <definedName name="UK_pP2001_DS_bKA" localSheetId="0">#REF!</definedName>
    <definedName name="UK_pP2001_DS_bKA">#REF!</definedName>
    <definedName name="UK_pP2001_DS_sKA" localSheetId="0">#REF!</definedName>
    <definedName name="UK_pP2001_DS_sKA">#REF!</definedName>
    <definedName name="UK_ppa2000_bDOK" localSheetId="0">#REF!</definedName>
    <definedName name="UK_ppa2000_bDOK">#REF!</definedName>
    <definedName name="UK_pps_bKA" localSheetId="0">#REF!</definedName>
    <definedName name="UK_pps_bKA">#REF!</definedName>
    <definedName name="UK_pps_bKA_bDOK" localSheetId="0">#REF!</definedName>
    <definedName name="UK_pps_bKA_bDOK">#REF!</definedName>
    <definedName name="UK_pps_sKA" localSheetId="0">#REF!</definedName>
    <definedName name="UK_pps_sKA">#REF!</definedName>
    <definedName name="UK_pps_sKA_bDOK" localSheetId="0">#REF!</definedName>
    <definedName name="UK_pps_sKA_bDOK">#REF!</definedName>
    <definedName name="UK_vKEN_aiDOK" localSheetId="0">#REF!</definedName>
    <definedName name="UK_vKEN_aiDOK">#REF!</definedName>
    <definedName name="UK_vKEN_bKA" localSheetId="0">#REF!</definedName>
    <definedName name="UK_vKEN_bKA">#REF!</definedName>
    <definedName name="UK_vKEN_bKA_bDOK" localSheetId="0">#REF!</definedName>
    <definedName name="UK_vKEN_bKA_bDOK">#REF!</definedName>
    <definedName name="UK_vKEN_bKA_PDS" localSheetId="0">#REF!</definedName>
    <definedName name="UK_vKEN_bKA_PDS">#REF!</definedName>
    <definedName name="UK_vKEN_sKA" localSheetId="0">#REF!</definedName>
    <definedName name="UK_vKEN_sKA">#REF!</definedName>
    <definedName name="UK_vKEN_sKA_bDOK" localSheetId="0">#REF!</definedName>
    <definedName name="UK_vKEN_sKA_bDOK">#REF!</definedName>
    <definedName name="UK_vKEN_sKA_PDS" localSheetId="0">#REF!</definedName>
    <definedName name="UK_vKEN_sKA_PDS">#REF!</definedName>
    <definedName name="UK_vKPN_aiDOK" localSheetId="0">#REF!</definedName>
    <definedName name="UK_vKPN_aiDOK">#REF!</definedName>
    <definedName name="UK_vKPN_bKA" localSheetId="0">#REF!</definedName>
    <definedName name="UK_vKPN_bKA">#REF!</definedName>
    <definedName name="UK_vKPN_bKA_bDOK" localSheetId="0">#REF!</definedName>
    <definedName name="UK_vKPN_bKA_bDOK">#REF!</definedName>
    <definedName name="UK_vKPN_bKA_PDS" localSheetId="0">#REF!</definedName>
    <definedName name="UK_vKPN_bKA_PDS">#REF!</definedName>
    <definedName name="UK_vKPN_sKA" localSheetId="0">#REF!</definedName>
    <definedName name="UK_vKPN_sKA">#REF!</definedName>
    <definedName name="UK_vKPN_sKA_bDOK" localSheetId="0">#REF!</definedName>
    <definedName name="UK_vKPN_sKA_bDOK">#REF!</definedName>
    <definedName name="UK_vKPN_sKA_PDS" localSheetId="0">#REF!</definedName>
    <definedName name="UK_vKPN_sKA_PDS">#REF!</definedName>
    <definedName name="UKF_paiDOK2000" localSheetId="0">#REF!</definedName>
    <definedName name="UKF_paiDOK2000">#REF!</definedName>
    <definedName name="UKF_pD2001_DS_bKA" localSheetId="0">#REF!</definedName>
    <definedName name="UKF_pD2001_DS_bKA">#REF!</definedName>
    <definedName name="UKF_pP2000_DS_bKA" localSheetId="0">#REF!</definedName>
    <definedName name="UKF_pP2000_DS_bKA">#REF!</definedName>
    <definedName name="UKF_pP2001_DS_bKA" localSheetId="0">#REF!</definedName>
    <definedName name="UKF_pP2001_DS_bKA">#REF!</definedName>
    <definedName name="UKF_pP2001_DS_sKA" localSheetId="0">#REF!</definedName>
    <definedName name="UKF_pP2001_DS_sKA">#REF!</definedName>
    <definedName name="UKF_ppa2000_bDOK" localSheetId="0">#REF!</definedName>
    <definedName name="UKF_ppa2000_bDOK">#REF!</definedName>
    <definedName name="UKF_pps_bKA" localSheetId="0">#REF!</definedName>
    <definedName name="UKF_pps_bKA">#REF!</definedName>
    <definedName name="UKF_pps_bKA_bDOK" localSheetId="0">#REF!</definedName>
    <definedName name="UKF_pps_bKA_bDOK">#REF!</definedName>
    <definedName name="UKF_pps_sKA" localSheetId="0">#REF!</definedName>
    <definedName name="UKF_pps_sKA">#REF!</definedName>
    <definedName name="UKF_pps_sKA_bDOK" localSheetId="0">#REF!</definedName>
    <definedName name="UKF_pps_sKA_bDOK">#REF!</definedName>
    <definedName name="UKF_vKEN_aiDOK" localSheetId="0">#REF!</definedName>
    <definedName name="UKF_vKEN_aiDOK">#REF!</definedName>
    <definedName name="UKF_vKEN_bKA" localSheetId="0">#REF!</definedName>
    <definedName name="UKF_vKEN_bKA">#REF!</definedName>
    <definedName name="UKF_vKEN_bKA_bDOK" localSheetId="0">#REF!</definedName>
    <definedName name="UKF_vKEN_bKA_bDOK">#REF!</definedName>
    <definedName name="UKF_vKEN_bKA_PDS" localSheetId="0">#REF!</definedName>
    <definedName name="UKF_vKEN_bKA_PDS">#REF!</definedName>
    <definedName name="UKF_vKEN_sKA" localSheetId="0">#REF!</definedName>
    <definedName name="UKF_vKEN_sKA">#REF!</definedName>
    <definedName name="UKF_vKEN_sKA_bDOK" localSheetId="0">#REF!</definedName>
    <definedName name="UKF_vKEN_sKA_bDOK">#REF!</definedName>
    <definedName name="UKF_vKEN_sKA_PDS" localSheetId="0">#REF!</definedName>
    <definedName name="UKF_vKEN_sKA_PDS">#REF!</definedName>
    <definedName name="UKF_vKPN_aiDOK" localSheetId="0">#REF!</definedName>
    <definedName name="UKF_vKPN_aiDOK">#REF!</definedName>
    <definedName name="UKF_vKPN_bKA" localSheetId="0">#REF!</definedName>
    <definedName name="UKF_vKPN_bKA">#REF!</definedName>
    <definedName name="UKF_vKPN_bKA_bDOK" localSheetId="0">#REF!</definedName>
    <definedName name="UKF_vKPN_bKA_bDOK">#REF!</definedName>
    <definedName name="UKF_vKPN_bKA_PDS" localSheetId="0">#REF!</definedName>
    <definedName name="UKF_vKPN_bKA_PDS">#REF!</definedName>
    <definedName name="UKF_vKPN_sKA" localSheetId="0">#REF!</definedName>
    <definedName name="UKF_vKPN_sKA">#REF!</definedName>
    <definedName name="UKF_vKPN_sKA_bDOK" localSheetId="0">#REF!</definedName>
    <definedName name="UKF_vKPN_sKA_bDOK">#REF!</definedName>
    <definedName name="UKF_vKPN_sKA_PDS" localSheetId="0">#REF!</definedName>
    <definedName name="UKF_vKPN_sKA_PDS">#REF!</definedName>
    <definedName name="Um">#REF!</definedName>
    <definedName name="UMB_paiDOK2000" localSheetId="0">#REF!</definedName>
    <definedName name="UMB_paiDOK2000">#REF!</definedName>
    <definedName name="UMB_pD2001_DS_bKA" localSheetId="0">#REF!</definedName>
    <definedName name="UMB_pD2001_DS_bKA">#REF!</definedName>
    <definedName name="UMB_pP2000_DS_bKA" localSheetId="0">#REF!</definedName>
    <definedName name="UMB_pP2000_DS_bKA">#REF!</definedName>
    <definedName name="UMB_pP2001_DS_bKA" localSheetId="0">#REF!</definedName>
    <definedName name="UMB_pP2001_DS_bKA">#REF!</definedName>
    <definedName name="UMB_pP2001_DS_sKA" localSheetId="0">#REF!</definedName>
    <definedName name="UMB_pP2001_DS_sKA">#REF!</definedName>
    <definedName name="UMB_ppa2000_bDOK" localSheetId="0">#REF!</definedName>
    <definedName name="UMB_ppa2000_bDOK">#REF!</definedName>
    <definedName name="UMB_pps_bKA" localSheetId="0">#REF!</definedName>
    <definedName name="UMB_pps_bKA">#REF!</definedName>
    <definedName name="UMB_pps_bKA_bDOK" localSheetId="0">#REF!</definedName>
    <definedName name="UMB_pps_bKA_bDOK">#REF!</definedName>
    <definedName name="UMB_pps_sKA" localSheetId="0">#REF!</definedName>
    <definedName name="UMB_pps_sKA">#REF!</definedName>
    <definedName name="UMB_pps_sKA_bDOK" localSheetId="0">#REF!</definedName>
    <definedName name="UMB_pps_sKA_bDOK">#REF!</definedName>
    <definedName name="UMB_vKEN_aiDOK" localSheetId="0">#REF!</definedName>
    <definedName name="UMB_vKEN_aiDOK">#REF!</definedName>
    <definedName name="UMB_vKEN_bKA" localSheetId="0">#REF!</definedName>
    <definedName name="UMB_vKEN_bKA">#REF!</definedName>
    <definedName name="UMB_vKEN_bKA_bDOK" localSheetId="0">#REF!</definedName>
    <definedName name="UMB_vKEN_bKA_bDOK">#REF!</definedName>
    <definedName name="UMB_vKEN_bKA_PDS" localSheetId="0">#REF!</definedName>
    <definedName name="UMB_vKEN_bKA_PDS">#REF!</definedName>
    <definedName name="UMB_vKEN_sKA" localSheetId="0">#REF!</definedName>
    <definedName name="UMB_vKEN_sKA">#REF!</definedName>
    <definedName name="UMB_vKEN_sKA_bDOK" localSheetId="0">#REF!</definedName>
    <definedName name="UMB_vKEN_sKA_bDOK">#REF!</definedName>
    <definedName name="UMB_vKEN_sKA_PDS" localSheetId="0">#REF!</definedName>
    <definedName name="UMB_vKEN_sKA_PDS">#REF!</definedName>
    <definedName name="UMB_vKPN_aiDOK" localSheetId="0">#REF!</definedName>
    <definedName name="UMB_vKPN_aiDOK">#REF!</definedName>
    <definedName name="UMB_vKPN_bKA" localSheetId="0">#REF!</definedName>
    <definedName name="UMB_vKPN_bKA">#REF!</definedName>
    <definedName name="UMB_vKPN_bKA_bDOK" localSheetId="0">#REF!</definedName>
    <definedName name="UMB_vKPN_bKA_bDOK">#REF!</definedName>
    <definedName name="UMB_vKPN_bKA_PDS" localSheetId="0">#REF!</definedName>
    <definedName name="UMB_vKPN_bKA_PDS">#REF!</definedName>
    <definedName name="UMB_vKPN_sKA" localSheetId="0">#REF!</definedName>
    <definedName name="UMB_vKPN_sKA">#REF!</definedName>
    <definedName name="UMB_vKPN_sKA_bDOK" localSheetId="0">#REF!</definedName>
    <definedName name="UMB_vKPN_sKA_bDOK">#REF!</definedName>
    <definedName name="UMB_vKPN_sKA_PDS" localSheetId="0">#REF!</definedName>
    <definedName name="UMB_vKPN_sKA_PDS">#REF!</definedName>
    <definedName name="UPJS_paiDOK2000" localSheetId="0">#REF!</definedName>
    <definedName name="UPJS_paiDOK2000">#REF!</definedName>
    <definedName name="UPJS_pD2001_DS_bKA" localSheetId="0">#REF!</definedName>
    <definedName name="UPJS_pD2001_DS_bKA">#REF!</definedName>
    <definedName name="UPJS_pP2000_DS_bKA" localSheetId="0">#REF!</definedName>
    <definedName name="UPJS_pP2000_DS_bKA">#REF!</definedName>
    <definedName name="UPJS_pP2001_DS_bKA" localSheetId="0">#REF!</definedName>
    <definedName name="UPJS_pP2001_DS_bKA">#REF!</definedName>
    <definedName name="UPJS_pP2001_DS_sKA" localSheetId="0">#REF!</definedName>
    <definedName name="UPJS_pP2001_DS_sKA">#REF!</definedName>
    <definedName name="UPJS_ppa2000_bDOK" localSheetId="0">#REF!</definedName>
    <definedName name="UPJS_ppa2000_bDOK">#REF!</definedName>
    <definedName name="UPJS_pps_bKA" localSheetId="0">#REF!</definedName>
    <definedName name="UPJS_pps_bKA">#REF!</definedName>
    <definedName name="UPJS_pps_bKA_bDOK" localSheetId="0">#REF!</definedName>
    <definedName name="UPJS_pps_bKA_bDOK">#REF!</definedName>
    <definedName name="UPJS_pps_sKA" localSheetId="0">#REF!</definedName>
    <definedName name="UPJS_pps_sKA">#REF!</definedName>
    <definedName name="UPJS_pps_sKA_bDOK" localSheetId="0">#REF!</definedName>
    <definedName name="UPJS_pps_sKA_bDOK">#REF!</definedName>
    <definedName name="UPJS_vKEN_aiDOK" localSheetId="0">#REF!</definedName>
    <definedName name="UPJS_vKEN_aiDOK">#REF!</definedName>
    <definedName name="UPJS_vKEN_bKA" localSheetId="0">#REF!</definedName>
    <definedName name="UPJS_vKEN_bKA">#REF!</definedName>
    <definedName name="UPJS_vKEN_bKA_bDOK" localSheetId="0">#REF!</definedName>
    <definedName name="UPJS_vKEN_bKA_bDOK">#REF!</definedName>
    <definedName name="UPJS_vKEN_bKA_PDS" localSheetId="0">#REF!</definedName>
    <definedName name="UPJS_vKEN_bKA_PDS">#REF!</definedName>
    <definedName name="UPJS_vKEN_sKA" localSheetId="0">#REF!</definedName>
    <definedName name="UPJS_vKEN_sKA">#REF!</definedName>
    <definedName name="UPJS_vKEN_sKA_bDOK" localSheetId="0">#REF!</definedName>
    <definedName name="UPJS_vKEN_sKA_bDOK">#REF!</definedName>
    <definedName name="UPJS_vKEN_sKA_PDS" localSheetId="0">#REF!</definedName>
    <definedName name="UPJS_vKEN_sKA_PDS">#REF!</definedName>
    <definedName name="UPJS_vKPN_aiDOK" localSheetId="0">#REF!</definedName>
    <definedName name="UPJS_vKPN_aiDOK">#REF!</definedName>
    <definedName name="UPJS_vKPN_bKA" localSheetId="0">#REF!</definedName>
    <definedName name="UPJS_vKPN_bKA">#REF!</definedName>
    <definedName name="UPJS_vKPN_bKA_bDOK" localSheetId="0">#REF!</definedName>
    <definedName name="UPJS_vKPN_bKA_bDOK">#REF!</definedName>
    <definedName name="UPJS_vKPN_bKA_PDS" localSheetId="0">#REF!</definedName>
    <definedName name="UPJS_vKPN_bKA_PDS">#REF!</definedName>
    <definedName name="UPJS_vKPN_sKA" localSheetId="0">#REF!</definedName>
    <definedName name="UPJS_vKPN_sKA">#REF!</definedName>
    <definedName name="UPJS_vKPN_sKA_bDOK" localSheetId="0">#REF!</definedName>
    <definedName name="UPJS_vKPN_sKA_bDOK">#REF!</definedName>
    <definedName name="UPJS_vKPN_sKA_PDS" localSheetId="0">#REF!</definedName>
    <definedName name="UPJS_vKPN_sKA_PDS">#REF!</definedName>
    <definedName name="Uv">#REF!</definedName>
    <definedName name="UVL_paiDOK2000" localSheetId="0">#REF!</definedName>
    <definedName name="UVL_paiDOK2000">#REF!</definedName>
    <definedName name="UVL_pD2001_DS_bKA" localSheetId="0">#REF!</definedName>
    <definedName name="UVL_pD2001_DS_bKA">#REF!</definedName>
    <definedName name="UVL_pP2000_DS_bKA" localSheetId="0">#REF!</definedName>
    <definedName name="UVL_pP2000_DS_bKA">#REF!</definedName>
    <definedName name="UVL_pP2001_DS_bKA" localSheetId="0">#REF!</definedName>
    <definedName name="UVL_pP2001_DS_bKA">#REF!</definedName>
    <definedName name="UVL_pP2001_DS_sKA" localSheetId="0">#REF!</definedName>
    <definedName name="UVL_pP2001_DS_sKA">#REF!</definedName>
    <definedName name="UVL_ppa2000_bDOK" localSheetId="0">#REF!</definedName>
    <definedName name="UVL_ppa2000_bDOK">#REF!</definedName>
    <definedName name="UVL_pps_bKA" localSheetId="0">#REF!</definedName>
    <definedName name="UVL_pps_bKA">#REF!</definedName>
    <definedName name="UVL_pps_bKA_bDOK" localSheetId="0">#REF!</definedName>
    <definedName name="UVL_pps_bKA_bDOK">#REF!</definedName>
    <definedName name="UVL_pps_sKA" localSheetId="0">#REF!</definedName>
    <definedName name="UVL_pps_sKA">#REF!</definedName>
    <definedName name="UVL_pps_sKA_bDOK" localSheetId="0">#REF!</definedName>
    <definedName name="UVL_pps_sKA_bDOK">#REF!</definedName>
    <definedName name="UVL_vKEN_aiDOK" localSheetId="0">#REF!</definedName>
    <definedName name="UVL_vKEN_aiDOK">#REF!</definedName>
    <definedName name="UVL_vKEN_bKA" localSheetId="0">#REF!</definedName>
    <definedName name="UVL_vKEN_bKA">#REF!</definedName>
    <definedName name="UVL_vKEN_bKA_bDOK" localSheetId="0">#REF!</definedName>
    <definedName name="UVL_vKEN_bKA_bDOK">#REF!</definedName>
    <definedName name="UVL_vKEN_bKA_PDS" localSheetId="0">#REF!</definedName>
    <definedName name="UVL_vKEN_bKA_PDS">#REF!</definedName>
    <definedName name="UVL_vKEN_sKA" localSheetId="0">#REF!</definedName>
    <definedName name="UVL_vKEN_sKA">#REF!</definedName>
    <definedName name="UVL_vKEN_sKA_bDOK" localSheetId="0">#REF!</definedName>
    <definedName name="UVL_vKEN_sKA_bDOK">#REF!</definedName>
    <definedName name="UVL_vKEN_sKA_PDS" localSheetId="0">#REF!</definedName>
    <definedName name="UVL_vKEN_sKA_PDS">#REF!</definedName>
    <definedName name="UVL_vKPN_aiDOK" localSheetId="0">#REF!</definedName>
    <definedName name="UVL_vKPN_aiDOK">#REF!</definedName>
    <definedName name="UVL_vKPN_bKA" localSheetId="0">#REF!</definedName>
    <definedName name="UVL_vKPN_bKA">#REF!</definedName>
    <definedName name="UVL_vKPN_bKA_bDOK" localSheetId="0">#REF!</definedName>
    <definedName name="UVL_vKPN_bKA_bDOK">#REF!</definedName>
    <definedName name="UVL_vKPN_bKA_PDS" localSheetId="0">#REF!</definedName>
    <definedName name="UVL_vKPN_bKA_PDS">#REF!</definedName>
    <definedName name="UVL_vKPN_sKA" localSheetId="0">#REF!</definedName>
    <definedName name="UVL_vKPN_sKA">#REF!</definedName>
    <definedName name="UVL_vKPN_sKA_bDOK" localSheetId="0">#REF!</definedName>
    <definedName name="UVL_vKPN_sKA_bDOK">#REF!</definedName>
    <definedName name="UVL_vKPN_sKA_PDS" localSheetId="0">#REF!</definedName>
    <definedName name="UVL_vKPN_sKA_PDS">#REF!</definedName>
    <definedName name="vbn" localSheetId="0">'[3]Pr-6'!#REF!</definedName>
    <definedName name="vbn">'[4]Pr-6'!#REF!</definedName>
    <definedName name="VSMU_paiDOK2000" localSheetId="0">#REF!</definedName>
    <definedName name="VSMU_paiDOK2000">#REF!</definedName>
    <definedName name="VSMU_pD2001_DS_bKA" localSheetId="0">#REF!</definedName>
    <definedName name="VSMU_pD2001_DS_bKA">#REF!</definedName>
    <definedName name="VSMU_pP2000_DS_bKA" localSheetId="0">#REF!</definedName>
    <definedName name="VSMU_pP2000_DS_bKA">#REF!</definedName>
    <definedName name="VSMU_pP2001_DS_bKA" localSheetId="0">#REF!</definedName>
    <definedName name="VSMU_pP2001_DS_bKA">#REF!</definedName>
    <definedName name="VSMU_pP2001_DS_sKA" localSheetId="0">#REF!</definedName>
    <definedName name="VSMU_pP2001_DS_sKA">#REF!</definedName>
    <definedName name="VSMU_ppa2000_bDOK" localSheetId="0">#REF!</definedName>
    <definedName name="VSMU_ppa2000_bDOK">#REF!</definedName>
    <definedName name="VSMU_pps_bKA" localSheetId="0">#REF!</definedName>
    <definedName name="VSMU_pps_bKA">#REF!</definedName>
    <definedName name="VSMU_pps_bKA_bDOK" localSheetId="0">#REF!</definedName>
    <definedName name="VSMU_pps_bKA_bDOK">#REF!</definedName>
    <definedName name="VSMU_pps_sKA" localSheetId="0">#REF!</definedName>
    <definedName name="VSMU_pps_sKA">#REF!</definedName>
    <definedName name="VSMU_pps_sKA_bDOK" localSheetId="0">#REF!</definedName>
    <definedName name="VSMU_pps_sKA_bDOK">#REF!</definedName>
    <definedName name="VSMU_vKEN_aiDOK" localSheetId="0">#REF!</definedName>
    <definedName name="VSMU_vKEN_aiDOK">#REF!</definedName>
    <definedName name="VSMU_vKEN_bKA" localSheetId="0">#REF!</definedName>
    <definedName name="VSMU_vKEN_bKA">#REF!</definedName>
    <definedName name="VSMU_vKEN_bKA_bDOK" localSheetId="0">#REF!</definedName>
    <definedName name="VSMU_vKEN_bKA_bDOK">#REF!</definedName>
    <definedName name="VSMU_vKEN_bKA_PDS" localSheetId="0">#REF!</definedName>
    <definedName name="VSMU_vKEN_bKA_PDS">#REF!</definedName>
    <definedName name="VSMU_vKEN_sKA" localSheetId="0">#REF!</definedName>
    <definedName name="VSMU_vKEN_sKA">#REF!</definedName>
    <definedName name="VSMU_vKEN_sKA_bDOK" localSheetId="0">#REF!</definedName>
    <definedName name="VSMU_vKEN_sKA_bDOK">#REF!</definedName>
    <definedName name="VSMU_vKEN_sKA_PDS" localSheetId="0">#REF!</definedName>
    <definedName name="VSMU_vKEN_sKA_PDS">#REF!</definedName>
    <definedName name="VSMU_vKPN_aiDOK" localSheetId="0">#REF!</definedName>
    <definedName name="VSMU_vKPN_aiDOK">#REF!</definedName>
    <definedName name="VSMU_vKPN_bKA" localSheetId="0">#REF!</definedName>
    <definedName name="VSMU_vKPN_bKA">#REF!</definedName>
    <definedName name="VSMU_vKPN_bKA_bDOK" localSheetId="0">#REF!</definedName>
    <definedName name="VSMU_vKPN_bKA_bDOK">#REF!</definedName>
    <definedName name="VSMU_vKPN_bKA_PDS" localSheetId="0">#REF!</definedName>
    <definedName name="VSMU_vKPN_bKA_PDS">#REF!</definedName>
    <definedName name="VSMU_vKPN_sKA" localSheetId="0">#REF!</definedName>
    <definedName name="VSMU_vKPN_sKA">#REF!</definedName>
    <definedName name="VSMU_vKPN_sKA_bDOK" localSheetId="0">#REF!</definedName>
    <definedName name="VSMU_vKPN_sKA_bDOK">#REF!</definedName>
    <definedName name="VSMU_vKPN_sKA_PDS" localSheetId="0">#REF!</definedName>
    <definedName name="VSMU_vKPN_sKA_PDS">#REF!</definedName>
    <definedName name="VSVU_paiDOK2000" localSheetId="0">#REF!</definedName>
    <definedName name="VSVU_paiDOK2000">#REF!</definedName>
    <definedName name="VSVU_pD2001_DS_bKA" localSheetId="0">#REF!</definedName>
    <definedName name="VSVU_pD2001_DS_bKA">#REF!</definedName>
    <definedName name="VSVU_pP2000_DS_bKA" localSheetId="0">#REF!</definedName>
    <definedName name="VSVU_pP2000_DS_bKA">#REF!</definedName>
    <definedName name="VSVU_pP2001_DS_bKA" localSheetId="0">#REF!</definedName>
    <definedName name="VSVU_pP2001_DS_bKA">#REF!</definedName>
    <definedName name="VSVU_pP2001_DS_sKA" localSheetId="0">#REF!</definedName>
    <definedName name="VSVU_pP2001_DS_sKA">#REF!</definedName>
    <definedName name="VSVU_ppa2000_bDOK" localSheetId="0">#REF!</definedName>
    <definedName name="VSVU_ppa2000_bDOK">#REF!</definedName>
    <definedName name="VSVU_pps_bKA" localSheetId="0">#REF!</definedName>
    <definedName name="VSVU_pps_bKA">#REF!</definedName>
    <definedName name="VSVU_pps_bKA_bDOK" localSheetId="0">#REF!</definedName>
    <definedName name="VSVU_pps_bKA_bDOK">#REF!</definedName>
    <definedName name="VSVU_pps_sKA" localSheetId="0">#REF!</definedName>
    <definedName name="VSVU_pps_sKA">#REF!</definedName>
    <definedName name="VSVU_pps_sKA_bDOK" localSheetId="0">#REF!</definedName>
    <definedName name="VSVU_pps_sKA_bDOK">#REF!</definedName>
    <definedName name="VSVU_vKEN_aiDOK" localSheetId="0">#REF!</definedName>
    <definedName name="VSVU_vKEN_aiDOK">#REF!</definedName>
    <definedName name="VSVU_vKEN_bKA" localSheetId="0">#REF!</definedName>
    <definedName name="VSVU_vKEN_bKA">#REF!</definedName>
    <definedName name="VSVU_vKEN_bKA_bDOK" localSheetId="0">#REF!</definedName>
    <definedName name="VSVU_vKEN_bKA_bDOK">#REF!</definedName>
    <definedName name="VSVU_vKEN_bKA_PDS" localSheetId="0">#REF!</definedName>
    <definedName name="VSVU_vKEN_bKA_PDS">#REF!</definedName>
    <definedName name="VSVU_vKEN_sKA" localSheetId="0">#REF!</definedName>
    <definedName name="VSVU_vKEN_sKA">#REF!</definedName>
    <definedName name="VSVU_vKEN_sKA_bDOK" localSheetId="0">#REF!</definedName>
    <definedName name="VSVU_vKEN_sKA_bDOK">#REF!</definedName>
    <definedName name="VSVU_vKEN_sKA_PDS" localSheetId="0">#REF!</definedName>
    <definedName name="VSVU_vKEN_sKA_PDS">#REF!</definedName>
    <definedName name="VSVU_vKPN_aiDOK" localSheetId="0">#REF!</definedName>
    <definedName name="VSVU_vKPN_aiDOK">#REF!</definedName>
    <definedName name="VSVU_vKPN_bKA" localSheetId="0">#REF!</definedName>
    <definedName name="VSVU_vKPN_bKA">#REF!</definedName>
    <definedName name="VSVU_vKPN_bKA_bDOK" localSheetId="0">#REF!</definedName>
    <definedName name="VSVU_vKPN_bKA_bDOK">#REF!</definedName>
    <definedName name="VSVU_vKPN_bKA_PDS" localSheetId="0">#REF!</definedName>
    <definedName name="VSVU_vKPN_bKA_PDS">#REF!</definedName>
    <definedName name="VSVU_vKPN_sKA" localSheetId="0">#REF!</definedName>
    <definedName name="VSVU_vKPN_sKA">#REF!</definedName>
    <definedName name="VSVU_vKPN_sKA_bDOK" localSheetId="0">#REF!</definedName>
    <definedName name="VSVU_vKPN_sKA_bDOK">#REF!</definedName>
    <definedName name="VSVU_vKPN_sKA_PDS" localSheetId="0">#REF!</definedName>
    <definedName name="VSVU_vKPN_sKA_PDS">#REF!</definedName>
    <definedName name="x">#REF!</definedName>
    <definedName name="xxxxxxxxxxxx">#REF!</definedName>
    <definedName name="ZMI">[17]priplatky20!$K$7</definedName>
    <definedName name="ZMII">[17]priplatky20!$L$7</definedName>
    <definedName name="ZU_paiDOK2000" localSheetId="0">#REF!</definedName>
    <definedName name="ZU_paiDOK2000">#REF!</definedName>
    <definedName name="ZU_pD2001_DS_bKA" localSheetId="0">#REF!</definedName>
    <definedName name="ZU_pD2001_DS_bKA">#REF!</definedName>
    <definedName name="ZU_pP2000_DS_bKA" localSheetId="0">#REF!</definedName>
    <definedName name="ZU_pP2000_DS_bKA">#REF!</definedName>
    <definedName name="ZU_pP2001_DS_bKA" localSheetId="0">#REF!</definedName>
    <definedName name="ZU_pP2001_DS_bKA">#REF!</definedName>
    <definedName name="ZU_pP2001_DS_sKA" localSheetId="0">#REF!</definedName>
    <definedName name="ZU_pP2001_DS_sKA">#REF!</definedName>
    <definedName name="ZU_ppa2000_bDOK" localSheetId="0">#REF!</definedName>
    <definedName name="ZU_ppa2000_bDOK">#REF!</definedName>
    <definedName name="ZU_pps_bKA" localSheetId="0">#REF!</definedName>
    <definedName name="ZU_pps_bKA">#REF!</definedName>
    <definedName name="ZU_pps_bKA_bDOK" localSheetId="0">#REF!</definedName>
    <definedName name="ZU_pps_bKA_bDOK">#REF!</definedName>
    <definedName name="ZU_pps_sKA" localSheetId="0">#REF!</definedName>
    <definedName name="ZU_pps_sKA">#REF!</definedName>
    <definedName name="ZU_pps_sKA_bDOK" localSheetId="0">#REF!</definedName>
    <definedName name="ZU_pps_sKA_bDOK">#REF!</definedName>
    <definedName name="ZU_vKEN_aiDOK" localSheetId="0">#REF!</definedName>
    <definedName name="ZU_vKEN_aiDOK">#REF!</definedName>
    <definedName name="ZU_vKEN_bKA" localSheetId="0">#REF!</definedName>
    <definedName name="ZU_vKEN_bKA">#REF!</definedName>
    <definedName name="ZU_vKEN_bKA_bDOK" localSheetId="0">#REF!</definedName>
    <definedName name="ZU_vKEN_bKA_bDOK">#REF!</definedName>
    <definedName name="ZU_vKEN_bKA_PDS" localSheetId="0">#REF!</definedName>
    <definedName name="ZU_vKEN_bKA_PDS">#REF!</definedName>
    <definedName name="ZU_vKEN_sKA" localSheetId="0">#REF!</definedName>
    <definedName name="ZU_vKEN_sKA">#REF!</definedName>
    <definedName name="ZU_vKEN_sKA_bDOK" localSheetId="0">#REF!</definedName>
    <definedName name="ZU_vKEN_sKA_bDOK">#REF!</definedName>
    <definedName name="ZU_vKEN_sKA_PDS" localSheetId="0">#REF!</definedName>
    <definedName name="ZU_vKEN_sKA_PDS">#REF!</definedName>
    <definedName name="ZU_vKPN_aiDOK" localSheetId="0">#REF!</definedName>
    <definedName name="ZU_vKPN_aiDOK">#REF!</definedName>
    <definedName name="ZU_vKPN_bKA" localSheetId="0">#REF!</definedName>
    <definedName name="ZU_vKPN_bKA">#REF!</definedName>
    <definedName name="ZU_vKPN_bKA_bDOK" localSheetId="0">#REF!</definedName>
    <definedName name="ZU_vKPN_bKA_bDOK">#REF!</definedName>
    <definedName name="ZU_vKPN_bKA_PDS" localSheetId="0">#REF!</definedName>
    <definedName name="ZU_vKPN_bKA_PDS">#REF!</definedName>
    <definedName name="ZU_vKPN_sKA" localSheetId="0">#REF!</definedName>
    <definedName name="ZU_vKPN_sKA">#REF!</definedName>
    <definedName name="ZU_vKPN_sKA_bDOK" localSheetId="0">#REF!</definedName>
    <definedName name="ZU_vKPN_sKA_bDOK">#REF!</definedName>
    <definedName name="ZU_vKPN_sKA_PDS" localSheetId="0">#REF!</definedName>
    <definedName name="ZU_vKPN_sKA_PDS">#REF!</definedName>
  </definedNames>
  <calcPr calcId="145621"/>
</workbook>
</file>

<file path=xl/calcChain.xml><?xml version="1.0" encoding="utf-8"?>
<calcChain xmlns="http://schemas.openxmlformats.org/spreadsheetml/2006/main">
  <c r="S12" i="1" l="1"/>
  <c r="K12" i="1"/>
  <c r="J12" i="1"/>
  <c r="I12" i="1"/>
  <c r="H12" i="1"/>
  <c r="G12" i="1"/>
  <c r="F12" i="1"/>
  <c r="E12" i="1"/>
  <c r="D12" i="1"/>
  <c r="I85" i="1"/>
  <c r="S39" i="1"/>
  <c r="K39" i="1"/>
  <c r="J39" i="1"/>
  <c r="I39" i="1"/>
  <c r="H39" i="1"/>
  <c r="G39" i="1"/>
  <c r="F39" i="1"/>
  <c r="E39" i="1"/>
  <c r="D39" i="1"/>
  <c r="L43" i="1" l="1"/>
  <c r="I43" i="1"/>
  <c r="L38" i="1" l="1"/>
  <c r="M45" i="1"/>
  <c r="V45" i="1" s="1"/>
  <c r="C100" i="3" l="1"/>
  <c r="E17" i="3" l="1"/>
  <c r="C18" i="3"/>
  <c r="C62" i="3"/>
  <c r="C92" i="3"/>
  <c r="C93" i="3"/>
  <c r="C94" i="3"/>
  <c r="C95" i="3"/>
  <c r="C96" i="3"/>
  <c r="C97" i="3"/>
  <c r="C98" i="3"/>
  <c r="C99" i="3"/>
  <c r="C101" i="3"/>
  <c r="C102" i="3"/>
  <c r="C103" i="3"/>
  <c r="C104" i="3"/>
  <c r="G119" i="3"/>
  <c r="C105" i="3" l="1"/>
  <c r="G43" i="1" l="1"/>
  <c r="F43" i="1"/>
  <c r="J43" i="1"/>
  <c r="H43" i="1"/>
  <c r="E43" i="1"/>
  <c r="D43" i="1"/>
  <c r="O77" i="1" l="1"/>
  <c r="J44" i="1"/>
  <c r="I44" i="1"/>
  <c r="H44" i="1"/>
  <c r="G44" i="1"/>
  <c r="F44" i="1"/>
  <c r="E44" i="1"/>
  <c r="D44" i="1"/>
  <c r="L10" i="1" l="1"/>
  <c r="D57" i="3"/>
  <c r="M44" i="1"/>
  <c r="E57" i="3" l="1"/>
  <c r="D100" i="3"/>
  <c r="E100" i="3" s="1"/>
  <c r="V44" i="1"/>
  <c r="M43" i="1" l="1"/>
  <c r="V43" i="1" s="1"/>
  <c r="V23" i="1"/>
  <c r="V24" i="1"/>
  <c r="S16" i="1"/>
  <c r="K16" i="1"/>
  <c r="J16" i="1"/>
  <c r="I16" i="1"/>
  <c r="H16" i="1"/>
  <c r="G16" i="1"/>
  <c r="F16" i="1"/>
  <c r="E16" i="1"/>
  <c r="D16" i="1"/>
  <c r="M16" i="1" s="1"/>
  <c r="V16" i="1" s="1"/>
  <c r="J15" i="1"/>
  <c r="I15" i="1"/>
  <c r="F15" i="1"/>
  <c r="D15" i="1"/>
  <c r="T15" i="1"/>
  <c r="T14" i="1"/>
  <c r="M13" i="1"/>
  <c r="V13" i="1" s="1"/>
  <c r="M14" i="1"/>
  <c r="T12" i="1"/>
  <c r="S17" i="1"/>
  <c r="M12" i="1"/>
  <c r="M15" i="1" l="1"/>
  <c r="P12" i="1"/>
  <c r="N82" i="1"/>
  <c r="N80" i="1"/>
  <c r="N83" i="1" s="1"/>
  <c r="T47" i="1"/>
  <c r="K26" i="1"/>
  <c r="J26" i="1"/>
  <c r="I26" i="1"/>
  <c r="H26" i="1"/>
  <c r="G26" i="1"/>
  <c r="F26" i="1"/>
  <c r="E26" i="1"/>
  <c r="D26" i="1"/>
  <c r="T34" i="1"/>
  <c r="V34" i="1" s="1"/>
  <c r="M26" i="1" l="1"/>
  <c r="V26" i="1" s="1"/>
  <c r="T76" i="1"/>
  <c r="K76" i="1"/>
  <c r="J76" i="1"/>
  <c r="I76" i="1"/>
  <c r="H76" i="1"/>
  <c r="F76" i="1"/>
  <c r="E76" i="1"/>
  <c r="D76" i="1"/>
  <c r="G76" i="1"/>
  <c r="K75" i="1"/>
  <c r="J75" i="1"/>
  <c r="I75" i="1"/>
  <c r="H75" i="1"/>
  <c r="G75" i="1"/>
  <c r="F75" i="1"/>
  <c r="E75" i="1"/>
  <c r="D75" i="1"/>
  <c r="V75" i="1" l="1"/>
  <c r="T54" i="1"/>
  <c r="T50" i="1"/>
  <c r="T60" i="1" l="1"/>
  <c r="V60" i="1" s="1"/>
  <c r="T56" i="1"/>
  <c r="T59" i="1"/>
  <c r="V59" i="1" s="1"/>
  <c r="U38" i="1"/>
  <c r="D60" i="3" s="1"/>
  <c r="T58" i="1"/>
  <c r="E60" i="3" l="1"/>
  <c r="F60" i="3"/>
  <c r="T55" i="1"/>
  <c r="T52" i="1"/>
  <c r="T51" i="1"/>
  <c r="T49" i="1"/>
  <c r="T48" i="1"/>
  <c r="T46" i="1"/>
  <c r="T39" i="1" l="1"/>
  <c r="K74" i="1"/>
  <c r="K73" i="1" s="1"/>
  <c r="J74" i="1"/>
  <c r="J73" i="1" s="1"/>
  <c r="I74" i="1"/>
  <c r="H74" i="1"/>
  <c r="H73" i="1" s="1"/>
  <c r="G74" i="1"/>
  <c r="G73" i="1" s="1"/>
  <c r="F74" i="1"/>
  <c r="F73" i="1" s="1"/>
  <c r="E74" i="1"/>
  <c r="E73" i="1" s="1"/>
  <c r="D74" i="1"/>
  <c r="V74" i="1" l="1"/>
  <c r="T38" i="1"/>
  <c r="D59" i="3" s="1"/>
  <c r="D73" i="1"/>
  <c r="U21" i="1"/>
  <c r="T35" i="1"/>
  <c r="T33" i="1"/>
  <c r="T30" i="1"/>
  <c r="T29" i="1"/>
  <c r="T28" i="1"/>
  <c r="T27" i="1"/>
  <c r="C25" i="1"/>
  <c r="E22" i="1"/>
  <c r="D22" i="1"/>
  <c r="C82" i="1"/>
  <c r="I82" i="1"/>
  <c r="I80" i="1"/>
  <c r="C80" i="1"/>
  <c r="N84" i="1"/>
  <c r="I84" i="1"/>
  <c r="C84" i="1"/>
  <c r="N85" i="1"/>
  <c r="C85" i="1"/>
  <c r="N86" i="1"/>
  <c r="I86" i="1"/>
  <c r="F59" i="3" l="1"/>
  <c r="E59" i="3"/>
  <c r="T21" i="1"/>
  <c r="M22" i="1"/>
  <c r="V22" i="1" s="1"/>
  <c r="I79" i="1"/>
  <c r="C83" i="1"/>
  <c r="C79" i="1" s="1"/>
  <c r="C78" i="1" s="1"/>
  <c r="I78" i="1" l="1"/>
  <c r="I77" i="1" s="1"/>
  <c r="M77" i="1" s="1"/>
  <c r="I73" i="1"/>
  <c r="M73" i="1" s="1"/>
  <c r="N79" i="1"/>
  <c r="N78" i="1" s="1"/>
  <c r="N77" i="1" s="1"/>
  <c r="T94" i="1"/>
  <c r="T96" i="1" s="1"/>
  <c r="T87" i="1"/>
  <c r="T77" i="1" s="1"/>
  <c r="C87" i="1"/>
  <c r="C77" i="1" s="1"/>
  <c r="V79" i="1" l="1"/>
  <c r="V77" i="1"/>
  <c r="V47" i="1"/>
  <c r="V48" i="1"/>
  <c r="V49" i="1"/>
  <c r="V50" i="1"/>
  <c r="V51" i="1"/>
  <c r="V52" i="1"/>
  <c r="V53" i="1"/>
  <c r="V54" i="1"/>
  <c r="V55" i="1"/>
  <c r="V56" i="1"/>
  <c r="V57" i="1"/>
  <c r="V58" i="1"/>
  <c r="V46" i="1"/>
  <c r="V28" i="1"/>
  <c r="V29" i="1"/>
  <c r="V30" i="1"/>
  <c r="V31" i="1"/>
  <c r="V32" i="1"/>
  <c r="V33" i="1"/>
  <c r="V35" i="1"/>
  <c r="V27" i="1"/>
  <c r="V15" i="1"/>
  <c r="U11" i="1" l="1"/>
  <c r="D16" i="3" s="1"/>
  <c r="E16" i="3" l="1"/>
  <c r="F16" i="3"/>
  <c r="D103" i="3"/>
  <c r="V14" i="1"/>
  <c r="E103" i="3" l="1"/>
  <c r="F103" i="3"/>
  <c r="T17" i="1"/>
  <c r="K17" i="1" l="1"/>
  <c r="V85" i="1" l="1"/>
  <c r="F17" i="1" l="1"/>
  <c r="H17" i="1"/>
  <c r="J17" i="1"/>
  <c r="E17" i="1"/>
  <c r="G17" i="1"/>
  <c r="I17" i="1"/>
  <c r="V12" i="1" l="1"/>
  <c r="D17" i="1"/>
  <c r="C8" i="1"/>
  <c r="M17" i="1" l="1"/>
  <c r="V17" i="1" s="1"/>
  <c r="V82" i="1" l="1"/>
  <c r="V83" i="1"/>
  <c r="T73" i="1" l="1"/>
  <c r="O73" i="1"/>
  <c r="O10" i="1" s="1"/>
  <c r="V87" i="1" l="1"/>
  <c r="U10" i="1" l="1"/>
  <c r="N73" i="1" l="1"/>
  <c r="V73" i="1" s="1"/>
  <c r="V84" i="1"/>
  <c r="V86" i="1"/>
  <c r="V80" i="1"/>
  <c r="V78" i="1" l="1"/>
  <c r="N10" i="1" l="1"/>
  <c r="P11" i="1"/>
  <c r="Q11" i="1"/>
  <c r="R11" i="1"/>
  <c r="V95" i="1" l="1"/>
  <c r="V94" i="1"/>
  <c r="V93" i="1"/>
  <c r="V92" i="1"/>
  <c r="V91" i="1"/>
  <c r="V90" i="1"/>
  <c r="V89" i="1"/>
  <c r="V88" i="1"/>
  <c r="O9" i="1" l="1"/>
  <c r="W7" i="1"/>
  <c r="P9" i="1" l="1"/>
  <c r="P7" i="1" s="1"/>
  <c r="N9" i="1" l="1"/>
  <c r="N7" i="1" s="1"/>
  <c r="C9" i="1" l="1"/>
  <c r="C5" i="1" s="1"/>
  <c r="T11" i="1" l="1"/>
  <c r="T10" i="1" l="1"/>
  <c r="T9" i="1" s="1"/>
  <c r="D15" i="3"/>
  <c r="J25" i="1"/>
  <c r="I25" i="1"/>
  <c r="H25" i="1"/>
  <c r="G25" i="1"/>
  <c r="F25" i="1"/>
  <c r="E15" i="3" l="1"/>
  <c r="D102" i="3"/>
  <c r="F15" i="3"/>
  <c r="M25" i="1"/>
  <c r="V25" i="1" s="1"/>
  <c r="F102" i="3" l="1"/>
  <c r="E102" i="3"/>
  <c r="J38" i="1" l="1"/>
  <c r="D55" i="3" l="1"/>
  <c r="F38" i="1"/>
  <c r="G38" i="1"/>
  <c r="K38" i="1"/>
  <c r="H38" i="1"/>
  <c r="I38" i="1"/>
  <c r="E38" i="1"/>
  <c r="S38" i="1"/>
  <c r="D38" i="1" l="1"/>
  <c r="P39" i="1"/>
  <c r="M39" i="1"/>
  <c r="D56" i="3"/>
  <c r="D51" i="3"/>
  <c r="D54" i="3"/>
  <c r="D58" i="3"/>
  <c r="D50" i="3"/>
  <c r="D53" i="3"/>
  <c r="D52" i="3"/>
  <c r="F55" i="3"/>
  <c r="E55" i="3"/>
  <c r="E52" i="3" l="1"/>
  <c r="F52" i="3"/>
  <c r="E58" i="3"/>
  <c r="F58" i="3"/>
  <c r="E54" i="3"/>
  <c r="F54" i="3"/>
  <c r="F51" i="3"/>
  <c r="E51" i="3"/>
  <c r="E53" i="3"/>
  <c r="F53" i="3"/>
  <c r="F50" i="3"/>
  <c r="E50" i="3"/>
  <c r="F56" i="3"/>
  <c r="E56" i="3"/>
  <c r="M38" i="1"/>
  <c r="V38" i="1" s="1"/>
  <c r="V39" i="1"/>
  <c r="X39" i="1" s="1"/>
  <c r="Y39" i="1" s="1"/>
  <c r="D49" i="3"/>
  <c r="F49" i="3" l="1"/>
  <c r="E49" i="3"/>
  <c r="D62" i="3"/>
  <c r="J21" i="1" l="1"/>
  <c r="J11" i="1" s="1"/>
  <c r="S21" i="1"/>
  <c r="S11" i="1" s="1"/>
  <c r="H21" i="1"/>
  <c r="H11" i="1" s="1"/>
  <c r="K21" i="1"/>
  <c r="K11" i="1" s="1"/>
  <c r="I21" i="1"/>
  <c r="I11" i="1" s="1"/>
  <c r="E21" i="1"/>
  <c r="E11" i="1" s="1"/>
  <c r="F21" i="1"/>
  <c r="F11" i="1" s="1"/>
  <c r="D7" i="3" l="1"/>
  <c r="F10" i="1"/>
  <c r="F9" i="1" s="1"/>
  <c r="F7" i="1" s="1"/>
  <c r="D10" i="3"/>
  <c r="I10" i="1"/>
  <c r="I9" i="1" s="1"/>
  <c r="I7" i="1" s="1"/>
  <c r="D14" i="3"/>
  <c r="S10" i="1"/>
  <c r="S9" i="1" s="1"/>
  <c r="S7" i="1" s="1"/>
  <c r="D11" i="3"/>
  <c r="J10" i="1"/>
  <c r="J9" i="1" s="1"/>
  <c r="J7" i="1" s="1"/>
  <c r="D6" i="3"/>
  <c r="E10" i="1"/>
  <c r="E9" i="1" s="1"/>
  <c r="E7" i="1" s="1"/>
  <c r="D9" i="3"/>
  <c r="H10" i="1"/>
  <c r="H9" i="1" s="1"/>
  <c r="H7" i="1" s="1"/>
  <c r="G21" i="1"/>
  <c r="G11" i="1" s="1"/>
  <c r="D12" i="3"/>
  <c r="K10" i="1"/>
  <c r="K9" i="1" s="1"/>
  <c r="K7" i="1" s="1"/>
  <c r="D8" i="3" l="1"/>
  <c r="G10" i="1"/>
  <c r="G9" i="1" s="1"/>
  <c r="G7" i="1" s="1"/>
  <c r="F12" i="3"/>
  <c r="E12" i="3"/>
  <c r="D99" i="3"/>
  <c r="E9" i="3"/>
  <c r="F9" i="3"/>
  <c r="D96" i="3"/>
  <c r="F6" i="3"/>
  <c r="E6" i="3"/>
  <c r="D93" i="3"/>
  <c r="E11" i="3"/>
  <c r="F11" i="3"/>
  <c r="D98" i="3"/>
  <c r="F14" i="3"/>
  <c r="E14" i="3"/>
  <c r="D101" i="3"/>
  <c r="F10" i="3"/>
  <c r="E10" i="3"/>
  <c r="D97" i="3"/>
  <c r="F7" i="3"/>
  <c r="E7" i="3"/>
  <c r="D94" i="3"/>
  <c r="F97" i="3" l="1"/>
  <c r="E97" i="3"/>
  <c r="E98" i="3"/>
  <c r="F98" i="3"/>
  <c r="E96" i="3"/>
  <c r="F96" i="3"/>
  <c r="E94" i="3"/>
  <c r="F94" i="3"/>
  <c r="E101" i="3"/>
  <c r="F101" i="3"/>
  <c r="F93" i="3"/>
  <c r="E93" i="3"/>
  <c r="F99" i="3"/>
  <c r="E99" i="3"/>
  <c r="E8" i="3"/>
  <c r="F8" i="3"/>
  <c r="D95" i="3"/>
  <c r="D21" i="1"/>
  <c r="D11" i="1" l="1"/>
  <c r="M21" i="1"/>
  <c r="M20" i="1"/>
  <c r="F95" i="3"/>
  <c r="E95" i="3"/>
  <c r="M11" i="1" l="1"/>
  <c r="V21" i="1"/>
  <c r="V11" i="1" s="1"/>
  <c r="D5" i="3"/>
  <c r="M8" i="1"/>
  <c r="D10" i="1"/>
  <c r="D9" i="1" l="1"/>
  <c r="M10" i="1"/>
  <c r="V10" i="1" s="1"/>
  <c r="F5" i="3"/>
  <c r="E5" i="3"/>
  <c r="E18" i="3" s="1"/>
  <c r="D18" i="3"/>
  <c r="D92" i="3"/>
  <c r="E92" i="3" l="1"/>
  <c r="F92" i="3"/>
  <c r="D105" i="3"/>
  <c r="D7" i="1"/>
  <c r="M7" i="1" s="1"/>
  <c r="V7" i="1" s="1"/>
  <c r="M9" i="1"/>
  <c r="V9" i="1" s="1"/>
</calcChain>
</file>

<file path=xl/sharedStrings.xml><?xml version="1.0" encoding="utf-8"?>
<sst xmlns="http://schemas.openxmlformats.org/spreadsheetml/2006/main" count="168" uniqueCount="125">
  <si>
    <t>v €</t>
  </si>
  <si>
    <t>príl.č.2</t>
  </si>
  <si>
    <t>STU  s u m á r</t>
  </si>
  <si>
    <t>vstupy z mš</t>
  </si>
  <si>
    <t>SvF</t>
  </si>
  <si>
    <t>SjF</t>
  </si>
  <si>
    <t>FEI</t>
  </si>
  <si>
    <t>FCHPT</t>
  </si>
  <si>
    <t>FA</t>
  </si>
  <si>
    <t>MTF</t>
  </si>
  <si>
    <t>FIIT</t>
  </si>
  <si>
    <t>UM</t>
  </si>
  <si>
    <t xml:space="preserve">UZ ŠDaJ </t>
  </si>
  <si>
    <t>S T U</t>
  </si>
  <si>
    <t>Bežné a kapitálové výdavky spolu</t>
  </si>
  <si>
    <t>Bežné výdavky spolu</t>
  </si>
  <si>
    <t xml:space="preserve">Program  077 </t>
  </si>
  <si>
    <t xml:space="preserve">Podprogram  07711 - VŠ vzdelávanie </t>
  </si>
  <si>
    <t xml:space="preserve">    07711- mzdy</t>
  </si>
  <si>
    <t xml:space="preserve">     v tom účel z MŠ</t>
  </si>
  <si>
    <t>účel stu obstarávanie</t>
  </si>
  <si>
    <t>účel stu integrátori AIS</t>
  </si>
  <si>
    <t xml:space="preserve">    07711- odvody z miezd</t>
  </si>
  <si>
    <t xml:space="preserve">     v tom účel z STU/ FR</t>
  </si>
  <si>
    <t xml:space="preserve">    07711-TaS</t>
  </si>
  <si>
    <t>CUVTIS</t>
  </si>
  <si>
    <t>Podprogram  07712 - veda a technika</t>
  </si>
  <si>
    <t>0771201 - inštituc. veda spolu</t>
  </si>
  <si>
    <t>v tom účelové z STU:</t>
  </si>
  <si>
    <t>FR do 07711</t>
  </si>
  <si>
    <t>Štipendiá doktorandov neúčelove</t>
  </si>
  <si>
    <t xml:space="preserve">      0771201- mzdy</t>
  </si>
  <si>
    <t xml:space="preserve">     v tom účel z STU - FR</t>
  </si>
  <si>
    <t xml:space="preserve">     0771201- odvody</t>
  </si>
  <si>
    <t xml:space="preserve">     0771201 -TaS</t>
  </si>
  <si>
    <t>077 02 02 - VEGA</t>
  </si>
  <si>
    <t>077 02 03 - aplikovaný výskum</t>
  </si>
  <si>
    <t>077 02 04 - MVTS</t>
  </si>
  <si>
    <t>077 02 05 - KEGA</t>
  </si>
  <si>
    <t>Podprogram  077 13 - rozvoj VŠ</t>
  </si>
  <si>
    <t>Podprogram  07715 - sociálne služby</t>
  </si>
  <si>
    <t>0771501 - sociálne štipendiá</t>
  </si>
  <si>
    <t>0771503   ŠD spolu</t>
  </si>
  <si>
    <t xml:space="preserve">     0771503 - ŠD - mzdy</t>
  </si>
  <si>
    <t xml:space="preserve">     0771503 - ŠD - odvody</t>
  </si>
  <si>
    <t xml:space="preserve">     0771503 - ŠD - na ubyt. študentov</t>
  </si>
  <si>
    <t xml:space="preserve">0771503 - strav. príspevok </t>
  </si>
  <si>
    <t>0771503 - kultúra,šport</t>
  </si>
  <si>
    <t>UZ Technik</t>
  </si>
  <si>
    <t>UZ CAŠ</t>
  </si>
  <si>
    <t>UZ MMC</t>
  </si>
  <si>
    <t>fond obnovy</t>
  </si>
  <si>
    <t>CAŠ</t>
  </si>
  <si>
    <t>Fond obnovy</t>
  </si>
  <si>
    <t xml:space="preserve">v tom účelové z STU </t>
  </si>
  <si>
    <t>Know-how centrum</t>
  </si>
  <si>
    <t xml:space="preserve">0771502 - motivačné štipendiá </t>
  </si>
  <si>
    <t>16EUR</t>
  </si>
  <si>
    <t>v tom 16€ vrátane odvodov</t>
  </si>
  <si>
    <t>R+CFS bez účelSTU</t>
  </si>
  <si>
    <t>účel STU</t>
  </si>
  <si>
    <t>TJ Slávia STU Bratislava</t>
  </si>
  <si>
    <t>VŠK FEI STU Bratislava</t>
  </si>
  <si>
    <t xml:space="preserve">ZO TŠ, Strojnícka fakulta STU </t>
  </si>
  <si>
    <t>PK STU Trnava</t>
  </si>
  <si>
    <t>jednotlivci</t>
  </si>
  <si>
    <t>0771502 - motivačné štipendiá pre vybrané štud. Odbory</t>
  </si>
  <si>
    <t>Postdoktorandský program</t>
  </si>
  <si>
    <t>SIVVPP  energie</t>
  </si>
  <si>
    <t xml:space="preserve"> </t>
  </si>
  <si>
    <t>z toho valorizácia ŠJ</t>
  </si>
  <si>
    <t>0771503- ŠD - na prevádzku</t>
  </si>
  <si>
    <t>AS</t>
  </si>
  <si>
    <t>Súhrnná tabuľka o rozpise schválenej dotácie STU na rok 2016</t>
  </si>
  <si>
    <t>rok 2015</t>
  </si>
  <si>
    <t>VŠK Strojár</t>
  </si>
  <si>
    <t>LETNÁ UNIVERZIÁDA</t>
  </si>
  <si>
    <t xml:space="preserve">mzdy + odvodyŠDaJ spolu </t>
  </si>
  <si>
    <t>UVP</t>
  </si>
  <si>
    <t>činnosť AS</t>
  </si>
  <si>
    <t>Vydavateľstvo-vydanie publikácii</t>
  </si>
  <si>
    <t>Vydavateľstvo-prevádzka</t>
  </si>
  <si>
    <t>Zabezpečenie centrálneho archívu STU</t>
  </si>
  <si>
    <t>v tom FR</t>
  </si>
  <si>
    <t>v tom integrátori AIS, SIVVP</t>
  </si>
  <si>
    <t>v tom korekcia</t>
  </si>
  <si>
    <t xml:space="preserve">v tom: účel z Mš      </t>
  </si>
  <si>
    <t>Popora čímov H2020</t>
  </si>
  <si>
    <t>Vedec roka + najlepšia publikácia</t>
  </si>
  <si>
    <t>Mladý výskumník a excelentné tímy</t>
  </si>
  <si>
    <t>Podpora študentských organizácii</t>
  </si>
  <si>
    <t>Knižničné liciencie a programy</t>
  </si>
  <si>
    <t>Zvýšenie bezpečenosti AIS</t>
  </si>
  <si>
    <t>Iné univerzitné aktivity</t>
  </si>
  <si>
    <t>v tom fond na podporu študentov so špecifickými potrebami</t>
  </si>
  <si>
    <t>v tom: korekcia</t>
  </si>
  <si>
    <t>Útvar vzdelávania</t>
  </si>
  <si>
    <t>Útvar vedy</t>
  </si>
  <si>
    <t>Útvar medzin.mobility štud.</t>
  </si>
  <si>
    <t>Útvar práce s verjenosťou</t>
  </si>
  <si>
    <t>Podprogram 07715 03 spolu</t>
  </si>
  <si>
    <t>Fak. ,UM, UVP spolu</t>
  </si>
  <si>
    <t>Spolu</t>
  </si>
  <si>
    <t>Obnova autoparku STU (osobné + úžitkové vozidlo)</t>
  </si>
  <si>
    <t>UVP - rezerva na neoprávnené výdavky</t>
  </si>
  <si>
    <t>SvF - GO strechy na bloku "A"</t>
  </si>
  <si>
    <t>FA - dofinancovanie okien</t>
  </si>
  <si>
    <t>SjF dofinancovanie výmeny okien z dvora</t>
  </si>
  <si>
    <t>Suma v €</t>
  </si>
  <si>
    <t>Akcia</t>
  </si>
  <si>
    <t>Fond obnovy - rozdelenie</t>
  </si>
  <si>
    <t>Nerozd. DrŠ.</t>
  </si>
  <si>
    <t>FO</t>
  </si>
  <si>
    <t>Účel. STU</t>
  </si>
  <si>
    <t>R+CFS</t>
  </si>
  <si>
    <t>16/15</t>
  </si>
  <si>
    <t>16-15</t>
  </si>
  <si>
    <t>SPOLU 077</t>
  </si>
  <si>
    <t>NEROZD. DrŠ</t>
  </si>
  <si>
    <t>VEDA 0771201</t>
  </si>
  <si>
    <t>FPŠŠP</t>
  </si>
  <si>
    <t>07711 (Mzdy+ TaS)</t>
  </si>
  <si>
    <t>nové</t>
  </si>
  <si>
    <t>Projektové stredisko + projekt ACCORD</t>
  </si>
  <si>
    <t>Letná univerziáda/podpora univerzitného športu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</si>
</sst>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"/>
    <numFmt numFmtId="167" formatCode="#,##0_ ;[Red]\-#,##0\ "/>
  </numFmts>
  <fonts count="6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4"/>
      <color indexed="48"/>
      <name val="Arial CE"/>
      <family val="2"/>
      <charset val="238"/>
    </font>
    <font>
      <b/>
      <i/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4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indexed="48"/>
      <name val="Arial CE"/>
      <family val="2"/>
      <charset val="238"/>
    </font>
    <font>
      <b/>
      <i/>
      <sz val="10"/>
      <color indexed="48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57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4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2"/>
      <charset val="238"/>
    </font>
    <font>
      <sz val="10"/>
      <color indexed="57"/>
      <name val="Arial CE"/>
      <family val="2"/>
      <charset val="238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Arial CE"/>
      <family val="2"/>
      <charset val="238"/>
    </font>
    <font>
      <sz val="12"/>
      <color indexed="57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i/>
      <sz val="11"/>
      <name val="Times New Roman"/>
      <family val="1"/>
      <charset val="238"/>
    </font>
    <font>
      <i/>
      <sz val="11"/>
      <name val="Times New Roman"/>
      <family val="1"/>
    </font>
    <font>
      <sz val="11"/>
      <name val="Times New Roman CE"/>
      <family val="1"/>
      <charset val="238"/>
    </font>
    <font>
      <i/>
      <sz val="10"/>
      <name val="Times New Roman"/>
      <family val="1"/>
    </font>
    <font>
      <i/>
      <sz val="10"/>
      <color indexed="48"/>
      <name val="Times New Roman"/>
      <family val="1"/>
    </font>
    <font>
      <i/>
      <sz val="10"/>
      <color rgb="FFFF000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Arial CE"/>
      <family val="2"/>
      <charset val="238"/>
    </font>
    <font>
      <sz val="10"/>
      <name val="Times New Roman"/>
      <family val="1"/>
    </font>
    <font>
      <sz val="11"/>
      <color indexed="48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name val="Arial CE"/>
      <family val="2"/>
      <charset val="238"/>
    </font>
    <font>
      <sz val="8"/>
      <color indexed="48"/>
      <name val="Arial CE"/>
      <family val="2"/>
      <charset val="238"/>
    </font>
    <font>
      <i/>
      <sz val="8"/>
      <name val="Arial CE"/>
      <family val="2"/>
      <charset val="238"/>
    </font>
    <font>
      <b/>
      <i/>
      <sz val="10"/>
      <color indexed="57"/>
      <name val="Arial CE"/>
      <family val="2"/>
      <charset val="238"/>
    </font>
    <font>
      <sz val="10"/>
      <color indexed="48"/>
      <name val="Arial CE"/>
      <family val="2"/>
      <charset val="238"/>
    </font>
    <font>
      <i/>
      <sz val="10"/>
      <color theme="6" tint="-0.499984740745262"/>
      <name val="Times New Roman"/>
      <family val="1"/>
    </font>
    <font>
      <b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"/>
      <family val="1"/>
      <charset val="238"/>
    </font>
    <font>
      <sz val="10"/>
      <color theme="4" tint="-0.249977111117893"/>
      <name val="Arial CE"/>
      <family val="2"/>
      <charset val="238"/>
    </font>
    <font>
      <i/>
      <sz val="10"/>
      <name val="Times New Roman"/>
      <family val="1"/>
      <charset val="238"/>
    </font>
    <font>
      <i/>
      <sz val="10"/>
      <color theme="3" tint="0.39997558519241921"/>
      <name val="Times New Roman"/>
      <family val="1"/>
    </font>
    <font>
      <b/>
      <sz val="11"/>
      <color theme="3" tint="0.39997558519241921"/>
      <name val="Times New Roman"/>
      <family val="1"/>
      <charset val="238"/>
    </font>
    <font>
      <b/>
      <sz val="11"/>
      <color indexed="4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4" fillId="0" borderId="0"/>
    <xf numFmtId="167" fontId="55" fillId="0" borderId="0"/>
  </cellStyleXfs>
  <cellXfs count="384">
    <xf numFmtId="0" fontId="0" fillId="0" borderId="0" xfId="0"/>
    <xf numFmtId="3" fontId="1" fillId="0" borderId="0" xfId="1" applyNumberFormat="1"/>
    <xf numFmtId="0" fontId="1" fillId="0" borderId="0" xfId="1"/>
    <xf numFmtId="0" fontId="3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" fontId="1" fillId="0" borderId="0" xfId="1" applyNumberFormat="1" applyFont="1" applyFill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1" fontId="6" fillId="0" borderId="0" xfId="1" applyNumberFormat="1" applyFont="1" applyBorder="1" applyAlignment="1">
      <alignment horizontal="right"/>
    </xf>
    <xf numFmtId="0" fontId="6" fillId="0" borderId="0" xfId="1" applyFont="1"/>
    <xf numFmtId="49" fontId="7" fillId="0" borderId="0" xfId="1" applyNumberFormat="1" applyFont="1" applyBorder="1" applyAlignment="1">
      <alignment horizontal="right"/>
    </xf>
    <xf numFmtId="0" fontId="1" fillId="0" borderId="0" xfId="1" applyFont="1"/>
    <xf numFmtId="0" fontId="8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1" fontId="1" fillId="0" borderId="0" xfId="1" applyNumberFormat="1" applyFont="1" applyAlignment="1">
      <alignment horizontal="right"/>
    </xf>
    <xf numFmtId="0" fontId="9" fillId="0" borderId="0" xfId="1" applyFont="1"/>
    <xf numFmtId="0" fontId="10" fillId="0" borderId="0" xfId="1" applyFont="1"/>
    <xf numFmtId="49" fontId="1" fillId="0" borderId="1" xfId="1" applyNumberFormat="1" applyFont="1" applyBorder="1" applyAlignment="1">
      <alignment horizontal="right"/>
    </xf>
    <xf numFmtId="3" fontId="1" fillId="0" borderId="0" xfId="1" applyNumberFormat="1" applyFont="1"/>
    <xf numFmtId="2" fontId="11" fillId="0" borderId="1" xfId="1" applyNumberFormat="1" applyFont="1" applyBorder="1" applyAlignment="1">
      <alignment horizontal="left"/>
    </xf>
    <xf numFmtId="164" fontId="12" fillId="0" borderId="1" xfId="1" applyNumberFormat="1" applyFont="1" applyBorder="1"/>
    <xf numFmtId="165" fontId="12" fillId="0" borderId="1" xfId="1" applyNumberFormat="1" applyFont="1" applyBorder="1"/>
    <xf numFmtId="165" fontId="13" fillId="0" borderId="1" xfId="1" applyNumberFormat="1" applyFont="1" applyBorder="1"/>
    <xf numFmtId="0" fontId="6" fillId="0" borderId="0" xfId="1" applyFont="1" applyBorder="1" applyAlignment="1">
      <alignment horizontal="left"/>
    </xf>
    <xf numFmtId="0" fontId="14" fillId="0" borderId="0" xfId="2"/>
    <xf numFmtId="0" fontId="15" fillId="0" borderId="0" xfId="1" applyFont="1"/>
    <xf numFmtId="0" fontId="16" fillId="0" borderId="2" xfId="1" applyFont="1" applyBorder="1" applyAlignment="1">
      <alignment horizontal="left"/>
    </xf>
    <xf numFmtId="0" fontId="17" fillId="2" borderId="3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/>
    </xf>
    <xf numFmtId="0" fontId="18" fillId="2" borderId="1" xfId="1" applyFont="1" applyFill="1" applyBorder="1" applyAlignment="1">
      <alignment horizontal="center"/>
    </xf>
    <xf numFmtId="0" fontId="18" fillId="2" borderId="4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/>
    </xf>
    <xf numFmtId="3" fontId="21" fillId="0" borderId="0" xfId="1" applyNumberFormat="1" applyFont="1"/>
    <xf numFmtId="0" fontId="21" fillId="0" borderId="0" xfId="1" applyFont="1"/>
    <xf numFmtId="0" fontId="22" fillId="2" borderId="3" xfId="1" applyFont="1" applyFill="1" applyBorder="1" applyAlignment="1">
      <alignment horizontal="center"/>
    </xf>
    <xf numFmtId="3" fontId="23" fillId="2" borderId="3" xfId="1" applyNumberFormat="1" applyFont="1" applyFill="1" applyBorder="1" applyAlignment="1">
      <alignment horizontal="right"/>
    </xf>
    <xf numFmtId="3" fontId="24" fillId="2" borderId="3" xfId="1" applyNumberFormat="1" applyFont="1" applyFill="1" applyBorder="1" applyAlignment="1">
      <alignment horizontal="right"/>
    </xf>
    <xf numFmtId="3" fontId="16" fillId="2" borderId="3" xfId="1" applyNumberFormat="1" applyFont="1" applyFill="1" applyBorder="1" applyAlignment="1">
      <alignment horizontal="center"/>
    </xf>
    <xf numFmtId="3" fontId="25" fillId="0" borderId="0" xfId="1" applyNumberFormat="1" applyFont="1"/>
    <xf numFmtId="0" fontId="26" fillId="0" borderId="0" xfId="1" applyFont="1"/>
    <xf numFmtId="0" fontId="27" fillId="0" borderId="0" xfId="1" applyFont="1"/>
    <xf numFmtId="0" fontId="16" fillId="0" borderId="5" xfId="1" applyFont="1" applyBorder="1" applyAlignment="1">
      <alignment horizontal="center"/>
    </xf>
    <xf numFmtId="0" fontId="18" fillId="2" borderId="5" xfId="1" applyFont="1" applyFill="1" applyBorder="1" applyAlignment="1">
      <alignment horizontal="center"/>
    </xf>
    <xf numFmtId="0" fontId="19" fillId="2" borderId="5" xfId="1" applyFont="1" applyFill="1" applyBorder="1" applyAlignment="1">
      <alignment horizontal="center"/>
    </xf>
    <xf numFmtId="3" fontId="28" fillId="2" borderId="4" xfId="1" applyNumberFormat="1" applyFont="1" applyFill="1" applyBorder="1" applyAlignment="1">
      <alignment horizontal="left" vertical="center" wrapText="1"/>
    </xf>
    <xf numFmtId="3" fontId="28" fillId="2" borderId="4" xfId="1" applyNumberFormat="1" applyFont="1" applyFill="1" applyBorder="1" applyAlignment="1">
      <alignment horizontal="left"/>
    </xf>
    <xf numFmtId="3" fontId="28" fillId="2" borderId="4" xfId="1" applyNumberFormat="1" applyFont="1" applyFill="1" applyBorder="1"/>
    <xf numFmtId="3" fontId="29" fillId="2" borderId="4" xfId="1" applyNumberFormat="1" applyFont="1" applyFill="1" applyBorder="1"/>
    <xf numFmtId="3" fontId="28" fillId="3" borderId="6" xfId="1" applyNumberFormat="1" applyFont="1" applyFill="1" applyBorder="1" applyAlignment="1">
      <alignment horizontal="left" vertical="center" wrapText="1"/>
    </xf>
    <xf numFmtId="3" fontId="28" fillId="3" borderId="4" xfId="1" applyNumberFormat="1" applyFont="1" applyFill="1" applyBorder="1" applyAlignment="1">
      <alignment horizontal="left"/>
    </xf>
    <xf numFmtId="3" fontId="28" fillId="3" borderId="3" xfId="1" applyNumberFormat="1" applyFont="1" applyFill="1" applyBorder="1"/>
    <xf numFmtId="3" fontId="26" fillId="0" borderId="0" xfId="1" applyNumberFormat="1" applyFont="1"/>
    <xf numFmtId="3" fontId="30" fillId="4" borderId="6" xfId="1" applyNumberFormat="1" applyFont="1" applyFill="1" applyBorder="1" applyAlignment="1">
      <alignment horizontal="left" vertical="center" wrapText="1"/>
    </xf>
    <xf numFmtId="3" fontId="31" fillId="4" borderId="4" xfId="1" applyNumberFormat="1" applyFont="1" applyFill="1" applyBorder="1" applyAlignment="1">
      <alignment horizontal="right" vertical="center" wrapText="1"/>
    </xf>
    <xf numFmtId="3" fontId="30" fillId="4" borderId="4" xfId="1" applyNumberFormat="1" applyFont="1" applyFill="1" applyBorder="1" applyAlignment="1">
      <alignment horizontal="right" vertical="center" wrapText="1"/>
    </xf>
    <xf numFmtId="0" fontId="25" fillId="0" borderId="0" xfId="1" applyFont="1"/>
    <xf numFmtId="3" fontId="33" fillId="5" borderId="7" xfId="1" applyNumberFormat="1" applyFont="1" applyFill="1" applyBorder="1" applyAlignment="1">
      <alignment horizontal="left" vertical="center" wrapText="1"/>
    </xf>
    <xf numFmtId="3" fontId="34" fillId="5" borderId="8" xfId="1" applyNumberFormat="1" applyFont="1" applyFill="1" applyBorder="1" applyAlignment="1">
      <alignment horizontal="left"/>
    </xf>
    <xf numFmtId="3" fontId="33" fillId="5" borderId="8" xfId="1" applyNumberFormat="1" applyFont="1" applyFill="1" applyBorder="1"/>
    <xf numFmtId="3" fontId="33" fillId="5" borderId="9" xfId="1" applyNumberFormat="1" applyFont="1" applyFill="1" applyBorder="1"/>
    <xf numFmtId="3" fontId="35" fillId="5" borderId="8" xfId="1" applyNumberFormat="1" applyFont="1" applyFill="1" applyBorder="1"/>
    <xf numFmtId="3" fontId="37" fillId="5" borderId="8" xfId="1" applyNumberFormat="1" applyFont="1" applyFill="1" applyBorder="1"/>
    <xf numFmtId="3" fontId="38" fillId="0" borderId="7" xfId="1" applyNumberFormat="1" applyFont="1" applyBorder="1" applyAlignment="1">
      <alignment horizontal="right" vertical="center" wrapText="1"/>
    </xf>
    <xf numFmtId="3" fontId="38" fillId="0" borderId="7" xfId="1" applyNumberFormat="1" applyFont="1" applyBorder="1" applyAlignment="1">
      <alignment horizontal="left" vertical="center" wrapText="1"/>
    </xf>
    <xf numFmtId="3" fontId="33" fillId="0" borderId="8" xfId="1" applyNumberFormat="1" applyFont="1" applyFill="1" applyBorder="1"/>
    <xf numFmtId="3" fontId="33" fillId="0" borderId="9" xfId="1" applyNumberFormat="1" applyFont="1" applyFill="1" applyBorder="1"/>
    <xf numFmtId="3" fontId="38" fillId="2" borderId="8" xfId="1" applyNumberFormat="1" applyFont="1" applyFill="1" applyBorder="1" applyAlignment="1">
      <alignment horizontal="right"/>
    </xf>
    <xf numFmtId="3" fontId="33" fillId="0" borderId="10" xfId="1" applyNumberFormat="1" applyFont="1" applyFill="1" applyBorder="1"/>
    <xf numFmtId="3" fontId="39" fillId="0" borderId="7" xfId="1" applyNumberFormat="1" applyFont="1" applyBorder="1" applyAlignment="1">
      <alignment horizontal="left" vertical="center" wrapText="1"/>
    </xf>
    <xf numFmtId="3" fontId="33" fillId="6" borderId="13" xfId="1" applyNumberFormat="1" applyFont="1" applyFill="1" applyBorder="1" applyAlignment="1">
      <alignment horizontal="left" vertical="center" wrapText="1"/>
    </xf>
    <xf numFmtId="3" fontId="34" fillId="6" borderId="13" xfId="1" applyNumberFormat="1" applyFont="1" applyFill="1" applyBorder="1" applyAlignment="1">
      <alignment horizontal="left" vertical="center" wrapText="1"/>
    </xf>
    <xf numFmtId="3" fontId="33" fillId="6" borderId="8" xfId="1" applyNumberFormat="1" applyFont="1" applyFill="1" applyBorder="1"/>
    <xf numFmtId="3" fontId="36" fillId="6" borderId="14" xfId="1" applyNumberFormat="1" applyFont="1" applyFill="1" applyBorder="1"/>
    <xf numFmtId="3" fontId="33" fillId="6" borderId="9" xfId="1" applyNumberFormat="1" applyFont="1" applyFill="1" applyBorder="1"/>
    <xf numFmtId="3" fontId="37" fillId="6" borderId="14" xfId="1" applyNumberFormat="1" applyFont="1" applyFill="1" applyBorder="1"/>
    <xf numFmtId="3" fontId="33" fillId="7" borderId="8" xfId="1" applyNumberFormat="1" applyFont="1" applyFill="1" applyBorder="1"/>
    <xf numFmtId="3" fontId="33" fillId="7" borderId="9" xfId="1" applyNumberFormat="1" applyFont="1" applyFill="1" applyBorder="1"/>
    <xf numFmtId="3" fontId="36" fillId="7" borderId="14" xfId="1" applyNumberFormat="1" applyFont="1" applyFill="1" applyBorder="1"/>
    <xf numFmtId="3" fontId="38" fillId="0" borderId="8" xfId="1" applyNumberFormat="1" applyFont="1" applyFill="1" applyBorder="1" applyAlignment="1">
      <alignment horizontal="right"/>
    </xf>
    <xf numFmtId="3" fontId="33" fillId="0" borderId="7" xfId="1" applyNumberFormat="1" applyFont="1" applyFill="1" applyBorder="1"/>
    <xf numFmtId="3" fontId="6" fillId="0" borderId="13" xfId="1" applyNumberFormat="1" applyFont="1" applyBorder="1"/>
    <xf numFmtId="3" fontId="34" fillId="0" borderId="13" xfId="1" applyNumberFormat="1" applyFont="1" applyBorder="1" applyAlignment="1">
      <alignment horizontal="left" vertical="center" wrapText="1"/>
    </xf>
    <xf numFmtId="3" fontId="33" fillId="0" borderId="3" xfId="1" applyNumberFormat="1" applyFont="1" applyFill="1" applyBorder="1"/>
    <xf numFmtId="3" fontId="33" fillId="0" borderId="14" xfId="1" applyNumberFormat="1" applyFont="1" applyBorder="1" applyAlignment="1">
      <alignment horizontal="left" vertical="center" wrapText="1"/>
    </xf>
    <xf numFmtId="3" fontId="34" fillId="0" borderId="14" xfId="1" applyNumberFormat="1" applyFont="1" applyBorder="1" applyAlignment="1">
      <alignment horizontal="left" vertical="center" wrapText="1"/>
    </xf>
    <xf numFmtId="3" fontId="33" fillId="2" borderId="14" xfId="1" applyNumberFormat="1" applyFont="1" applyFill="1" applyBorder="1"/>
    <xf numFmtId="3" fontId="33" fillId="2" borderId="15" xfId="1" applyNumberFormat="1" applyFont="1" applyFill="1" applyBorder="1"/>
    <xf numFmtId="3" fontId="36" fillId="2" borderId="8" xfId="1" applyNumberFormat="1" applyFont="1" applyFill="1" applyBorder="1"/>
    <xf numFmtId="3" fontId="37" fillId="2" borderId="14" xfId="1" applyNumberFormat="1" applyFont="1" applyFill="1" applyBorder="1"/>
    <xf numFmtId="3" fontId="33" fillId="0" borderId="16" xfId="1" applyNumberFormat="1" applyFont="1" applyBorder="1" applyAlignment="1">
      <alignment horizontal="left" vertical="center" wrapText="1"/>
    </xf>
    <xf numFmtId="3" fontId="34" fillId="0" borderId="16" xfId="1" applyNumberFormat="1" applyFont="1" applyBorder="1" applyAlignment="1">
      <alignment horizontal="left" vertical="center" wrapText="1"/>
    </xf>
    <xf numFmtId="3" fontId="33" fillId="6" borderId="17" xfId="1" applyNumberFormat="1" applyFont="1" applyFill="1" applyBorder="1"/>
    <xf numFmtId="3" fontId="33" fillId="6" borderId="18" xfId="1" applyNumberFormat="1" applyFont="1" applyFill="1" applyBorder="1"/>
    <xf numFmtId="3" fontId="36" fillId="6" borderId="19" xfId="1" applyNumberFormat="1" applyFont="1" applyFill="1" applyBorder="1"/>
    <xf numFmtId="3" fontId="37" fillId="6" borderId="17" xfId="1" applyNumberFormat="1" applyFont="1" applyFill="1" applyBorder="1"/>
    <xf numFmtId="3" fontId="30" fillId="4" borderId="4" xfId="1" applyNumberFormat="1" applyFont="1" applyFill="1" applyBorder="1" applyAlignment="1">
      <alignment horizontal="right"/>
    </xf>
    <xf numFmtId="3" fontId="33" fillId="2" borderId="11" xfId="1" applyNumberFormat="1" applyFont="1" applyFill="1" applyBorder="1" applyAlignment="1">
      <alignment horizontal="right" vertical="center" wrapText="1"/>
    </xf>
    <xf numFmtId="3" fontId="34" fillId="2" borderId="12" xfId="1" applyNumberFormat="1" applyFont="1" applyFill="1" applyBorder="1" applyAlignment="1">
      <alignment horizontal="left"/>
    </xf>
    <xf numFmtId="3" fontId="30" fillId="0" borderId="12" xfId="1" applyNumberFormat="1" applyFont="1" applyFill="1" applyBorder="1"/>
    <xf numFmtId="3" fontId="41" fillId="0" borderId="12" xfId="1" applyNumberFormat="1" applyFont="1" applyFill="1" applyBorder="1"/>
    <xf numFmtId="3" fontId="33" fillId="0" borderId="12" xfId="1" applyNumberFormat="1" applyFont="1" applyFill="1" applyBorder="1"/>
    <xf numFmtId="3" fontId="30" fillId="0" borderId="11" xfId="1" applyNumberFormat="1" applyFont="1" applyFill="1" applyBorder="1"/>
    <xf numFmtId="3" fontId="33" fillId="2" borderId="7" xfId="1" applyNumberFormat="1" applyFont="1" applyFill="1" applyBorder="1" applyAlignment="1">
      <alignment horizontal="right" vertical="center" wrapText="1"/>
    </xf>
    <xf numFmtId="3" fontId="34" fillId="2" borderId="7" xfId="1" applyNumberFormat="1" applyFont="1" applyFill="1" applyBorder="1" applyAlignment="1">
      <alignment horizontal="left"/>
    </xf>
    <xf numFmtId="3" fontId="30" fillId="0" borderId="8" xfId="1" applyNumberFormat="1" applyFont="1" applyFill="1" applyBorder="1"/>
    <xf numFmtId="3" fontId="30" fillId="0" borderId="21" xfId="1" applyNumberFormat="1" applyFont="1" applyFill="1" applyBorder="1"/>
    <xf numFmtId="3" fontId="33" fillId="0" borderId="21" xfId="1" applyNumberFormat="1" applyFont="1" applyFill="1" applyBorder="1"/>
    <xf numFmtId="3" fontId="30" fillId="0" borderId="23" xfId="1" applyNumberFormat="1" applyFont="1" applyFill="1" applyBorder="1"/>
    <xf numFmtId="3" fontId="41" fillId="0" borderId="14" xfId="1" applyNumberFormat="1" applyFont="1" applyFill="1" applyBorder="1"/>
    <xf numFmtId="3" fontId="33" fillId="0" borderId="13" xfId="1" applyNumberFormat="1" applyFont="1" applyBorder="1" applyAlignment="1">
      <alignment horizontal="left" vertical="center" wrapText="1"/>
    </xf>
    <xf numFmtId="3" fontId="41" fillId="0" borderId="8" xfId="1" applyNumberFormat="1" applyFont="1" applyFill="1" applyBorder="1"/>
    <xf numFmtId="3" fontId="34" fillId="5" borderId="7" xfId="1" applyNumberFormat="1" applyFont="1" applyFill="1" applyBorder="1" applyAlignment="1">
      <alignment horizontal="left" vertical="center" wrapText="1"/>
    </xf>
    <xf numFmtId="3" fontId="36" fillId="5" borderId="8" xfId="1" applyNumberFormat="1" applyFont="1" applyFill="1" applyBorder="1"/>
    <xf numFmtId="3" fontId="36" fillId="5" borderId="9" xfId="1" applyNumberFormat="1" applyFont="1" applyFill="1" applyBorder="1"/>
    <xf numFmtId="3" fontId="36" fillId="0" borderId="9" xfId="1" applyNumberFormat="1" applyFont="1" applyFill="1" applyBorder="1"/>
    <xf numFmtId="3" fontId="36" fillId="6" borderId="9" xfId="1" applyNumberFormat="1" applyFont="1" applyFill="1" applyBorder="1"/>
    <xf numFmtId="3" fontId="33" fillId="7" borderId="14" xfId="1" applyNumberFormat="1" applyFont="1" applyFill="1" applyBorder="1" applyAlignment="1">
      <alignment horizontal="left" vertical="center" wrapText="1"/>
    </xf>
    <xf numFmtId="3" fontId="34" fillId="7" borderId="14" xfId="1" applyNumberFormat="1" applyFont="1" applyFill="1" applyBorder="1" applyAlignment="1">
      <alignment horizontal="left" vertical="center" wrapText="1"/>
    </xf>
    <xf numFmtId="3" fontId="36" fillId="7" borderId="9" xfId="1" applyNumberFormat="1" applyFont="1" applyFill="1" applyBorder="1"/>
    <xf numFmtId="3" fontId="33" fillId="6" borderId="14" xfId="1" applyNumberFormat="1" applyFont="1" applyFill="1" applyBorder="1"/>
    <xf numFmtId="3" fontId="33" fillId="6" borderId="15" xfId="1" applyNumberFormat="1" applyFont="1" applyFill="1" applyBorder="1"/>
    <xf numFmtId="3" fontId="33" fillId="6" borderId="24" xfId="1" applyNumberFormat="1" applyFont="1" applyFill="1" applyBorder="1"/>
    <xf numFmtId="3" fontId="33" fillId="0" borderId="25" xfId="1" applyNumberFormat="1" applyFont="1" applyBorder="1" applyAlignment="1">
      <alignment horizontal="left" vertical="center" wrapText="1"/>
    </xf>
    <xf numFmtId="3" fontId="34" fillId="0" borderId="25" xfId="1" applyNumberFormat="1" applyFont="1" applyBorder="1" applyAlignment="1">
      <alignment horizontal="left" vertical="center" wrapText="1"/>
    </xf>
    <xf numFmtId="3" fontId="33" fillId="6" borderId="26" xfId="1" applyNumberFormat="1" applyFont="1" applyFill="1" applyBorder="1"/>
    <xf numFmtId="3" fontId="33" fillId="6" borderId="27" xfId="1" applyNumberFormat="1" applyFont="1" applyFill="1" applyBorder="1"/>
    <xf numFmtId="3" fontId="33" fillId="6" borderId="28" xfId="1" applyNumberFormat="1" applyFont="1" applyFill="1" applyBorder="1"/>
    <xf numFmtId="3" fontId="36" fillId="6" borderId="26" xfId="1" applyNumberFormat="1" applyFont="1" applyFill="1" applyBorder="1"/>
    <xf numFmtId="3" fontId="30" fillId="7" borderId="7" xfId="1" applyNumberFormat="1" applyFont="1" applyFill="1" applyBorder="1" applyAlignment="1">
      <alignment horizontal="left" vertical="center" wrapText="1"/>
    </xf>
    <xf numFmtId="3" fontId="31" fillId="7" borderId="7" xfId="1" applyNumberFormat="1" applyFont="1" applyFill="1" applyBorder="1" applyAlignment="1">
      <alignment horizontal="left" vertical="center" wrapText="1"/>
    </xf>
    <xf numFmtId="3" fontId="30" fillId="7" borderId="8" xfId="1" applyNumberFormat="1" applyFont="1" applyFill="1" applyBorder="1"/>
    <xf numFmtId="3" fontId="30" fillId="7" borderId="9" xfId="1" applyNumberFormat="1" applyFont="1" applyFill="1" applyBorder="1"/>
    <xf numFmtId="3" fontId="30" fillId="7" borderId="21" xfId="1" applyNumberFormat="1" applyFont="1" applyFill="1" applyBorder="1"/>
    <xf numFmtId="3" fontId="32" fillId="7" borderId="8" xfId="1" applyNumberFormat="1" applyFont="1" applyFill="1" applyBorder="1"/>
    <xf numFmtId="3" fontId="42" fillId="7" borderId="8" xfId="1" applyNumberFormat="1" applyFont="1" applyFill="1" applyBorder="1"/>
    <xf numFmtId="3" fontId="18" fillId="0" borderId="25" xfId="1" applyNumberFormat="1" applyFont="1" applyBorder="1" applyAlignment="1">
      <alignment horizontal="left" vertical="center" wrapText="1"/>
    </xf>
    <xf numFmtId="3" fontId="17" fillId="0" borderId="16" xfId="1" applyNumberFormat="1" applyFont="1" applyBorder="1" applyAlignment="1">
      <alignment horizontal="left" vertical="center" wrapText="1"/>
    </xf>
    <xf numFmtId="3" fontId="43" fillId="6" borderId="14" xfId="1" applyNumberFormat="1" applyFont="1" applyFill="1" applyBorder="1"/>
    <xf numFmtId="3" fontId="43" fillId="6" borderId="15" xfId="1" applyNumberFormat="1" applyFont="1" applyFill="1" applyBorder="1"/>
    <xf numFmtId="3" fontId="43" fillId="6" borderId="24" xfId="1" applyNumberFormat="1" applyFont="1" applyFill="1" applyBorder="1"/>
    <xf numFmtId="3" fontId="38" fillId="6" borderId="14" xfId="1" applyNumberFormat="1" applyFont="1" applyFill="1" applyBorder="1"/>
    <xf numFmtId="3" fontId="30" fillId="4" borderId="4" xfId="1" applyNumberFormat="1" applyFont="1" applyFill="1" applyBorder="1" applyAlignment="1">
      <alignment horizontal="left" vertical="center" wrapText="1"/>
    </xf>
    <xf numFmtId="3" fontId="33" fillId="0" borderId="12" xfId="1" applyNumberFormat="1" applyFont="1" applyFill="1" applyBorder="1" applyAlignment="1">
      <alignment horizontal="left" vertical="center" wrapText="1"/>
    </xf>
    <xf numFmtId="3" fontId="45" fillId="0" borderId="12" xfId="1" applyNumberFormat="1" applyFont="1" applyFill="1" applyBorder="1"/>
    <xf numFmtId="3" fontId="41" fillId="0" borderId="12" xfId="1" applyNumberFormat="1" applyFont="1" applyFill="1" applyBorder="1" applyAlignment="1">
      <alignment horizontal="right"/>
    </xf>
    <xf numFmtId="0" fontId="1" fillId="0" borderId="0" xfId="1" applyFill="1"/>
    <xf numFmtId="3" fontId="33" fillId="0" borderId="14" xfId="1" applyNumberFormat="1" applyFont="1" applyFill="1" applyBorder="1" applyAlignment="1">
      <alignment horizontal="left" vertical="center" wrapText="1"/>
    </xf>
    <xf numFmtId="3" fontId="33" fillId="0" borderId="14" xfId="1" applyNumberFormat="1" applyFont="1" applyFill="1" applyBorder="1"/>
    <xf numFmtId="3" fontId="45" fillId="0" borderId="14" xfId="1" applyNumberFormat="1" applyFont="1" applyFill="1" applyBorder="1"/>
    <xf numFmtId="3" fontId="33" fillId="0" borderId="14" xfId="1" applyNumberFormat="1" applyFont="1" applyFill="1" applyBorder="1" applyAlignment="1">
      <alignment horizontal="right"/>
    </xf>
    <xf numFmtId="0" fontId="1" fillId="0" borderId="0" xfId="1" applyFont="1" applyFill="1"/>
    <xf numFmtId="3" fontId="33" fillId="0" borderId="8" xfId="1" applyNumberFormat="1" applyFont="1" applyFill="1" applyBorder="1" applyAlignment="1">
      <alignment horizontal="left" vertical="center" wrapText="1"/>
    </xf>
    <xf numFmtId="3" fontId="33" fillId="0" borderId="8" xfId="1" applyNumberFormat="1" applyFont="1" applyFill="1" applyBorder="1" applyAlignment="1">
      <alignment horizontal="right" vertical="center" wrapText="1"/>
    </xf>
    <xf numFmtId="3" fontId="33" fillId="0" borderId="21" xfId="1" applyNumberFormat="1" applyFont="1" applyFill="1" applyBorder="1" applyAlignment="1">
      <alignment horizontal="right" vertical="center" wrapText="1"/>
    </xf>
    <xf numFmtId="0" fontId="25" fillId="0" borderId="0" xfId="1" applyFont="1" applyFill="1"/>
    <xf numFmtId="3" fontId="33" fillId="5" borderId="8" xfId="1" applyNumberFormat="1" applyFont="1" applyFill="1" applyBorder="1" applyAlignment="1">
      <alignment horizontal="left" vertical="center" wrapText="1"/>
    </xf>
    <xf numFmtId="3" fontId="41" fillId="5" borderId="14" xfId="1" applyNumberFormat="1" applyFont="1" applyFill="1" applyBorder="1"/>
    <xf numFmtId="3" fontId="33" fillId="5" borderId="14" xfId="1" applyNumberFormat="1" applyFont="1" applyFill="1" applyBorder="1"/>
    <xf numFmtId="3" fontId="33" fillId="5" borderId="15" xfId="1" applyNumberFormat="1" applyFont="1" applyFill="1" applyBorder="1"/>
    <xf numFmtId="3" fontId="33" fillId="5" borderId="24" xfId="1" applyNumberFormat="1" applyFont="1" applyFill="1" applyBorder="1"/>
    <xf numFmtId="3" fontId="33" fillId="6" borderId="14" xfId="1" applyNumberFormat="1" applyFont="1" applyFill="1" applyBorder="1" applyAlignment="1">
      <alignment horizontal="left" vertical="center" wrapText="1"/>
    </xf>
    <xf numFmtId="3" fontId="41" fillId="6" borderId="14" xfId="1" applyNumberFormat="1" applyFont="1" applyFill="1" applyBorder="1"/>
    <xf numFmtId="3" fontId="36" fillId="6" borderId="8" xfId="1" applyNumberFormat="1" applyFont="1" applyFill="1" applyBorder="1"/>
    <xf numFmtId="3" fontId="41" fillId="7" borderId="14" xfId="1" applyNumberFormat="1" applyFont="1" applyFill="1" applyBorder="1"/>
    <xf numFmtId="3" fontId="33" fillId="7" borderId="14" xfId="1" applyNumberFormat="1" applyFont="1" applyFill="1" applyBorder="1"/>
    <xf numFmtId="3" fontId="33" fillId="7" borderId="15" xfId="1" applyNumberFormat="1" applyFont="1" applyFill="1" applyBorder="1"/>
    <xf numFmtId="3" fontId="33" fillId="7" borderId="24" xfId="1" applyNumberFormat="1" applyFont="1" applyFill="1" applyBorder="1"/>
    <xf numFmtId="3" fontId="33" fillId="2" borderId="8" xfId="1" applyNumberFormat="1" applyFont="1" applyFill="1" applyBorder="1" applyAlignment="1">
      <alignment horizontal="left" vertical="center" wrapText="1"/>
    </xf>
    <xf numFmtId="3" fontId="36" fillId="0" borderId="14" xfId="1" applyNumberFormat="1" applyFont="1" applyFill="1" applyBorder="1"/>
    <xf numFmtId="3" fontId="33" fillId="0" borderId="15" xfId="1" applyNumberFormat="1" applyFont="1" applyFill="1" applyBorder="1"/>
    <xf numFmtId="3" fontId="33" fillId="0" borderId="24" xfId="1" applyNumberFormat="1" applyFont="1" applyFill="1" applyBorder="1"/>
    <xf numFmtId="3" fontId="33" fillId="0" borderId="26" xfId="1" applyNumberFormat="1" applyFont="1" applyBorder="1" applyAlignment="1">
      <alignment horizontal="left" vertical="center" wrapText="1"/>
    </xf>
    <xf numFmtId="3" fontId="33" fillId="0" borderId="26" xfId="1" applyNumberFormat="1" applyFont="1" applyFill="1" applyBorder="1"/>
    <xf numFmtId="1" fontId="33" fillId="0" borderId="26" xfId="1" applyNumberFormat="1" applyFont="1" applyFill="1" applyBorder="1"/>
    <xf numFmtId="3" fontId="36" fillId="0" borderId="26" xfId="1" applyNumberFormat="1" applyFont="1" applyFill="1" applyBorder="1"/>
    <xf numFmtId="3" fontId="33" fillId="0" borderId="27" xfId="1" applyNumberFormat="1" applyFont="1" applyFill="1" applyBorder="1"/>
    <xf numFmtId="3" fontId="33" fillId="0" borderId="28" xfId="1" applyNumberFormat="1" applyFont="1" applyFill="1" applyBorder="1"/>
    <xf numFmtId="3" fontId="33" fillId="0" borderId="26" xfId="1" applyNumberFormat="1" applyFont="1" applyFill="1" applyBorder="1" applyAlignment="1">
      <alignment horizontal="right" vertical="center" wrapText="1"/>
    </xf>
    <xf numFmtId="0" fontId="46" fillId="0" borderId="0" xfId="1" applyFont="1"/>
    <xf numFmtId="3" fontId="47" fillId="0" borderId="0" xfId="1" applyNumberFormat="1" applyFont="1" applyAlignment="1">
      <alignment horizontal="left"/>
    </xf>
    <xf numFmtId="0" fontId="46" fillId="2" borderId="0" xfId="1" applyFont="1" applyFill="1"/>
    <xf numFmtId="0" fontId="48" fillId="0" borderId="0" xfId="1" applyFont="1"/>
    <xf numFmtId="0" fontId="47" fillId="0" borderId="0" xfId="1" applyFont="1" applyAlignment="1">
      <alignment horizontal="left"/>
    </xf>
    <xf numFmtId="166" fontId="1" fillId="0" borderId="0" xfId="1" applyNumberFormat="1"/>
    <xf numFmtId="0" fontId="49" fillId="0" borderId="0" xfId="1" applyFont="1"/>
    <xf numFmtId="0" fontId="50" fillId="0" borderId="0" xfId="1" applyFont="1"/>
    <xf numFmtId="0" fontId="2" fillId="0" borderId="0" xfId="1" applyFont="1" applyBorder="1" applyAlignment="1">
      <alignment horizontal="center"/>
    </xf>
    <xf numFmtId="0" fontId="18" fillId="9" borderId="4" xfId="1" applyFont="1" applyFill="1" applyBorder="1" applyAlignment="1">
      <alignment horizontal="center"/>
    </xf>
    <xf numFmtId="0" fontId="18" fillId="9" borderId="3" xfId="1" applyFont="1" applyFill="1" applyBorder="1" applyAlignment="1">
      <alignment horizontal="center"/>
    </xf>
    <xf numFmtId="3" fontId="33" fillId="6" borderId="21" xfId="1" applyNumberFormat="1" applyFont="1" applyFill="1" applyBorder="1"/>
    <xf numFmtId="0" fontId="6" fillId="0" borderId="31" xfId="1" applyFont="1" applyBorder="1"/>
    <xf numFmtId="3" fontId="51" fillId="0" borderId="7" xfId="1" applyNumberFormat="1" applyFont="1" applyBorder="1" applyAlignment="1">
      <alignment horizontal="right" vertical="center" wrapText="1"/>
    </xf>
    <xf numFmtId="3" fontId="31" fillId="4" borderId="4" xfId="1" applyNumberFormat="1" applyFont="1" applyFill="1" applyBorder="1" applyAlignment="1">
      <alignment horizontal="left" vertical="center" wrapText="1"/>
    </xf>
    <xf numFmtId="3" fontId="44" fillId="0" borderId="12" xfId="1" applyNumberFormat="1" applyFont="1" applyFill="1" applyBorder="1" applyAlignment="1">
      <alignment horizontal="left" vertical="center" wrapText="1"/>
    </xf>
    <xf numFmtId="3" fontId="34" fillId="0" borderId="14" xfId="1" applyNumberFormat="1" applyFont="1" applyFill="1" applyBorder="1" applyAlignment="1">
      <alignment horizontal="left" vertical="center" wrapText="1"/>
    </xf>
    <xf numFmtId="3" fontId="34" fillId="5" borderId="8" xfId="1" applyNumberFormat="1" applyFont="1" applyFill="1" applyBorder="1" applyAlignment="1">
      <alignment horizontal="left" vertical="center" wrapText="1"/>
    </xf>
    <xf numFmtId="3" fontId="34" fillId="6" borderId="14" xfId="1" applyNumberFormat="1" applyFont="1" applyFill="1" applyBorder="1" applyAlignment="1">
      <alignment horizontal="left" vertical="center" wrapText="1"/>
    </xf>
    <xf numFmtId="3" fontId="34" fillId="2" borderId="8" xfId="1" applyNumberFormat="1" applyFont="1" applyFill="1" applyBorder="1" applyAlignment="1">
      <alignment horizontal="left" vertical="center" wrapText="1"/>
    </xf>
    <xf numFmtId="3" fontId="31" fillId="4" borderId="4" xfId="1" applyNumberFormat="1" applyFont="1" applyFill="1" applyBorder="1" applyAlignment="1">
      <alignment horizontal="left"/>
    </xf>
    <xf numFmtId="3" fontId="34" fillId="0" borderId="26" xfId="1" applyNumberFormat="1" applyFont="1" applyBorder="1" applyAlignment="1">
      <alignment horizontal="left" vertical="center" wrapText="1"/>
    </xf>
    <xf numFmtId="3" fontId="33" fillId="0" borderId="23" xfId="1" applyNumberFormat="1" applyFont="1" applyFill="1" applyBorder="1"/>
    <xf numFmtId="3" fontId="6" fillId="0" borderId="7" xfId="1" applyNumberFormat="1" applyFont="1" applyBorder="1"/>
    <xf numFmtId="3" fontId="32" fillId="0" borderId="20" xfId="1" applyNumberFormat="1" applyFont="1" applyFill="1" applyBorder="1"/>
    <xf numFmtId="3" fontId="32" fillId="0" borderId="21" xfId="1" applyNumberFormat="1" applyFont="1" applyFill="1" applyBorder="1"/>
    <xf numFmtId="3" fontId="6" fillId="0" borderId="29" xfId="1" applyNumberFormat="1" applyFont="1" applyBorder="1"/>
    <xf numFmtId="3" fontId="52" fillId="0" borderId="8" xfId="1" applyNumberFormat="1" applyFont="1" applyFill="1" applyBorder="1"/>
    <xf numFmtId="3" fontId="38" fillId="10" borderId="7" xfId="1" applyNumberFormat="1" applyFont="1" applyFill="1" applyBorder="1" applyAlignment="1">
      <alignment horizontal="right" vertical="center" wrapText="1"/>
    </xf>
    <xf numFmtId="3" fontId="38" fillId="10" borderId="7" xfId="1" applyNumberFormat="1" applyFont="1" applyFill="1" applyBorder="1" applyAlignment="1">
      <alignment horizontal="left" vertical="center" wrapText="1"/>
    </xf>
    <xf numFmtId="3" fontId="33" fillId="10" borderId="7" xfId="1" applyNumberFormat="1" applyFont="1" applyFill="1" applyBorder="1"/>
    <xf numFmtId="0" fontId="6" fillId="10" borderId="0" xfId="1" applyFont="1" applyFill="1"/>
    <xf numFmtId="3" fontId="38" fillId="10" borderId="8" xfId="1" applyNumberFormat="1" applyFont="1" applyFill="1" applyBorder="1" applyAlignment="1">
      <alignment horizontal="right"/>
    </xf>
    <xf numFmtId="3" fontId="6" fillId="10" borderId="21" xfId="1" applyNumberFormat="1" applyFont="1" applyFill="1" applyBorder="1"/>
    <xf numFmtId="3" fontId="52" fillId="10" borderId="8" xfId="1" applyNumberFormat="1" applyFont="1" applyFill="1" applyBorder="1"/>
    <xf numFmtId="3" fontId="21" fillId="0" borderId="4" xfId="1" applyNumberFormat="1" applyFont="1" applyBorder="1"/>
    <xf numFmtId="3" fontId="52" fillId="0" borderId="12" xfId="1" applyNumberFormat="1" applyFont="1" applyFill="1" applyBorder="1"/>
    <xf numFmtId="3" fontId="52" fillId="0" borderId="22" xfId="1" applyNumberFormat="1" applyFont="1" applyFill="1" applyBorder="1"/>
    <xf numFmtId="3" fontId="30" fillId="5" borderId="8" xfId="1" applyNumberFormat="1" applyFont="1" applyFill="1" applyBorder="1"/>
    <xf numFmtId="3" fontId="30" fillId="5" borderId="9" xfId="1" applyNumberFormat="1" applyFont="1" applyFill="1" applyBorder="1"/>
    <xf numFmtId="3" fontId="30" fillId="5" borderId="10" xfId="1" applyNumberFormat="1" applyFont="1" applyFill="1" applyBorder="1"/>
    <xf numFmtId="3" fontId="32" fillId="5" borderId="11" xfId="1" applyNumberFormat="1" applyFont="1" applyFill="1" applyBorder="1"/>
    <xf numFmtId="3" fontId="53" fillId="5" borderId="8" xfId="1" applyNumberFormat="1" applyFont="1" applyFill="1" applyBorder="1"/>
    <xf numFmtId="3" fontId="21" fillId="11" borderId="4" xfId="1" applyNumberFormat="1" applyFont="1" applyFill="1" applyBorder="1"/>
    <xf numFmtId="0" fontId="18" fillId="0" borderId="4" xfId="1" applyFont="1" applyFill="1" applyBorder="1" applyAlignment="1">
      <alignment horizontal="center"/>
    </xf>
    <xf numFmtId="165" fontId="12" fillId="0" borderId="1" xfId="1" applyNumberFormat="1" applyFont="1" applyFill="1" applyBorder="1"/>
    <xf numFmtId="3" fontId="33" fillId="12" borderId="8" xfId="1" applyNumberFormat="1" applyFont="1" applyFill="1" applyBorder="1"/>
    <xf numFmtId="3" fontId="33" fillId="12" borderId="7" xfId="1" applyNumberFormat="1" applyFont="1" applyFill="1" applyBorder="1" applyAlignment="1">
      <alignment horizontal="right" vertical="center" wrapText="1"/>
    </xf>
    <xf numFmtId="3" fontId="34" fillId="12" borderId="7" xfId="1" applyNumberFormat="1" applyFont="1" applyFill="1" applyBorder="1" applyAlignment="1">
      <alignment horizontal="left"/>
    </xf>
    <xf numFmtId="3" fontId="30" fillId="12" borderId="8" xfId="1" applyNumberFormat="1" applyFont="1" applyFill="1" applyBorder="1"/>
    <xf numFmtId="3" fontId="30" fillId="12" borderId="21" xfId="1" applyNumberFormat="1" applyFont="1" applyFill="1" applyBorder="1"/>
    <xf numFmtId="3" fontId="52" fillId="12" borderId="19" xfId="1" applyNumberFormat="1" applyFont="1" applyFill="1" applyBorder="1"/>
    <xf numFmtId="3" fontId="33" fillId="12" borderId="21" xfId="1" applyNumberFormat="1" applyFont="1" applyFill="1" applyBorder="1"/>
    <xf numFmtId="3" fontId="30" fillId="12" borderId="23" xfId="1" applyNumberFormat="1" applyFont="1" applyFill="1" applyBorder="1"/>
    <xf numFmtId="3" fontId="33" fillId="12" borderId="14" xfId="1" applyNumberFormat="1" applyFont="1" applyFill="1" applyBorder="1" applyAlignment="1">
      <alignment horizontal="left" vertical="center" wrapText="1"/>
    </xf>
    <xf numFmtId="3" fontId="34" fillId="12" borderId="14" xfId="1" applyNumberFormat="1" applyFont="1" applyFill="1" applyBorder="1" applyAlignment="1">
      <alignment horizontal="left" vertical="center" wrapText="1"/>
    </xf>
    <xf numFmtId="3" fontId="41" fillId="12" borderId="14" xfId="1" applyNumberFormat="1" applyFont="1" applyFill="1" applyBorder="1"/>
    <xf numFmtId="3" fontId="33" fillId="12" borderId="14" xfId="1" applyNumberFormat="1" applyFont="1" applyFill="1" applyBorder="1"/>
    <xf numFmtId="3" fontId="36" fillId="12" borderId="8" xfId="1" applyNumberFormat="1" applyFont="1" applyFill="1" applyBorder="1"/>
    <xf numFmtId="3" fontId="33" fillId="12" borderId="24" xfId="1" applyNumberFormat="1" applyFont="1" applyFill="1" applyBorder="1"/>
    <xf numFmtId="3" fontId="36" fillId="12" borderId="14" xfId="1" applyNumberFormat="1" applyFont="1" applyFill="1" applyBorder="1"/>
    <xf numFmtId="3" fontId="33" fillId="12" borderId="15" xfId="1" applyNumberFormat="1" applyFont="1" applyFill="1" applyBorder="1"/>
    <xf numFmtId="1" fontId="38" fillId="2" borderId="0" xfId="1" applyNumberFormat="1" applyFont="1" applyFill="1" applyBorder="1"/>
    <xf numFmtId="0" fontId="1" fillId="2" borderId="0" xfId="1" applyFont="1" applyFill="1"/>
    <xf numFmtId="167" fontId="33" fillId="0" borderId="34" xfId="4" applyFont="1" applyFill="1" applyBorder="1" applyAlignment="1">
      <alignment horizontal="right" vertical="center" wrapText="1" indent="1"/>
    </xf>
    <xf numFmtId="1" fontId="1" fillId="0" borderId="0" xfId="1" applyNumberFormat="1" applyFont="1"/>
    <xf numFmtId="0" fontId="1" fillId="0" borderId="14" xfId="1" applyBorder="1"/>
    <xf numFmtId="0" fontId="25" fillId="0" borderId="30" xfId="1" applyFont="1" applyBorder="1"/>
    <xf numFmtId="0" fontId="6" fillId="0" borderId="30" xfId="1" applyFont="1" applyBorder="1"/>
    <xf numFmtId="0" fontId="6" fillId="0" borderId="36" xfId="1" applyFont="1" applyBorder="1"/>
    <xf numFmtId="3" fontId="19" fillId="2" borderId="5" xfId="1" applyNumberFormat="1" applyFont="1" applyFill="1" applyBorder="1" applyAlignment="1">
      <alignment horizontal="center"/>
    </xf>
    <xf numFmtId="3" fontId="33" fillId="0" borderId="19" xfId="1" applyNumberFormat="1" applyFont="1" applyFill="1" applyBorder="1"/>
    <xf numFmtId="0" fontId="40" fillId="0" borderId="0" xfId="1" applyFont="1"/>
    <xf numFmtId="3" fontId="33" fillId="7" borderId="8" xfId="1" applyNumberFormat="1" applyFont="1" applyFill="1" applyBorder="1" applyAlignment="1">
      <alignment horizontal="left" vertical="center" wrapText="1"/>
    </xf>
    <xf numFmtId="3" fontId="34" fillId="7" borderId="8" xfId="1" applyNumberFormat="1" applyFont="1" applyFill="1" applyBorder="1" applyAlignment="1">
      <alignment horizontal="left" vertical="center" wrapText="1"/>
    </xf>
    <xf numFmtId="3" fontId="33" fillId="7" borderId="21" xfId="1" applyNumberFormat="1" applyFont="1" applyFill="1" applyBorder="1"/>
    <xf numFmtId="3" fontId="17" fillId="2" borderId="5" xfId="1" applyNumberFormat="1" applyFont="1" applyFill="1" applyBorder="1" applyAlignment="1">
      <alignment horizontal="center"/>
    </xf>
    <xf numFmtId="3" fontId="1" fillId="0" borderId="0" xfId="1" applyNumberFormat="1" applyFill="1"/>
    <xf numFmtId="0" fontId="25" fillId="0" borderId="26" xfId="1" applyFont="1" applyBorder="1"/>
    <xf numFmtId="0" fontId="9" fillId="2" borderId="5" xfId="1" applyFont="1" applyFill="1" applyBorder="1" applyAlignment="1">
      <alignment horizontal="center"/>
    </xf>
    <xf numFmtId="3" fontId="33" fillId="0" borderId="17" xfId="1" applyNumberFormat="1" applyFont="1" applyFill="1" applyBorder="1" applyAlignment="1">
      <alignment horizontal="left" vertical="center" wrapText="1"/>
    </xf>
    <xf numFmtId="3" fontId="34" fillId="0" borderId="17" xfId="1" applyNumberFormat="1" applyFont="1" applyFill="1" applyBorder="1" applyAlignment="1">
      <alignment horizontal="left" vertical="center" wrapText="1"/>
    </xf>
    <xf numFmtId="3" fontId="41" fillId="0" borderId="17" xfId="1" applyNumberFormat="1" applyFont="1" applyFill="1" applyBorder="1"/>
    <xf numFmtId="3" fontId="45" fillId="0" borderId="17" xfId="1" applyNumberFormat="1" applyFont="1" applyFill="1" applyBorder="1"/>
    <xf numFmtId="3" fontId="33" fillId="0" borderId="33" xfId="1" applyNumberFormat="1" applyFont="1" applyFill="1" applyBorder="1"/>
    <xf numFmtId="3" fontId="41" fillId="0" borderId="33" xfId="1" applyNumberFormat="1" applyFont="1" applyFill="1" applyBorder="1"/>
    <xf numFmtId="3" fontId="33" fillId="0" borderId="17" xfId="1" applyNumberFormat="1" applyFont="1" applyFill="1" applyBorder="1" applyAlignment="1">
      <alignment horizontal="right"/>
    </xf>
    <xf numFmtId="3" fontId="52" fillId="13" borderId="4" xfId="1" applyNumberFormat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/>
    </xf>
    <xf numFmtId="3" fontId="1" fillId="0" borderId="0" xfId="1" applyNumberFormat="1" applyFont="1" applyFill="1"/>
    <xf numFmtId="3" fontId="30" fillId="5" borderId="21" xfId="1" applyNumberFormat="1" applyFont="1" applyFill="1" applyBorder="1"/>
    <xf numFmtId="3" fontId="33" fillId="5" borderId="21" xfId="1" applyNumberFormat="1" applyFont="1" applyFill="1" applyBorder="1"/>
    <xf numFmtId="3" fontId="33" fillId="2" borderId="8" xfId="1" applyNumberFormat="1" applyFont="1" applyFill="1" applyBorder="1"/>
    <xf numFmtId="3" fontId="33" fillId="6" borderId="19" xfId="1" applyNumberFormat="1" applyFont="1" applyFill="1" applyBorder="1"/>
    <xf numFmtId="3" fontId="30" fillId="0" borderId="33" xfId="1" applyNumberFormat="1" applyFont="1" applyFill="1" applyBorder="1"/>
    <xf numFmtId="3" fontId="30" fillId="12" borderId="33" xfId="1" applyNumberFormat="1" applyFont="1" applyFill="1" applyBorder="1"/>
    <xf numFmtId="3" fontId="45" fillId="0" borderId="7" xfId="1" applyNumberFormat="1" applyFont="1" applyBorder="1" applyAlignment="1">
      <alignment horizontal="right" vertical="center" wrapText="1"/>
    </xf>
    <xf numFmtId="3" fontId="38" fillId="14" borderId="7" xfId="1" applyNumberFormat="1" applyFont="1" applyFill="1" applyBorder="1" applyAlignment="1">
      <alignment horizontal="right" vertical="center" wrapText="1"/>
    </xf>
    <xf numFmtId="3" fontId="51" fillId="14" borderId="7" xfId="1" applyNumberFormat="1" applyFont="1" applyFill="1" applyBorder="1" applyAlignment="1">
      <alignment horizontal="right" vertical="center" wrapText="1"/>
    </xf>
    <xf numFmtId="3" fontId="33" fillId="14" borderId="8" xfId="1" applyNumberFormat="1" applyFont="1" applyFill="1" applyBorder="1"/>
    <xf numFmtId="3" fontId="33" fillId="14" borderId="21" xfId="1" applyNumberFormat="1" applyFont="1" applyFill="1" applyBorder="1"/>
    <xf numFmtId="3" fontId="35" fillId="14" borderId="8" xfId="1" applyNumberFormat="1" applyFont="1" applyFill="1" applyBorder="1"/>
    <xf numFmtId="3" fontId="33" fillId="14" borderId="9" xfId="1" applyNumberFormat="1" applyFont="1" applyFill="1" applyBorder="1"/>
    <xf numFmtId="3" fontId="33" fillId="14" borderId="10" xfId="1" applyNumberFormat="1" applyFont="1" applyFill="1" applyBorder="1"/>
    <xf numFmtId="3" fontId="38" fillId="14" borderId="8" xfId="1" applyNumberFormat="1" applyFont="1" applyFill="1" applyBorder="1" applyAlignment="1">
      <alignment horizontal="right"/>
    </xf>
    <xf numFmtId="3" fontId="39" fillId="14" borderId="7" xfId="1" applyNumberFormat="1" applyFont="1" applyFill="1" applyBorder="1" applyAlignment="1">
      <alignment horizontal="left" vertical="center" wrapText="1"/>
    </xf>
    <xf numFmtId="3" fontId="33" fillId="14" borderId="7" xfId="1" applyNumberFormat="1" applyFont="1" applyFill="1" applyBorder="1"/>
    <xf numFmtId="0" fontId="56" fillId="8" borderId="7" xfId="1" applyFont="1" applyFill="1" applyBorder="1" applyAlignment="1">
      <alignment horizontal="left"/>
    </xf>
    <xf numFmtId="3" fontId="38" fillId="0" borderId="32" xfId="1" applyNumberFormat="1" applyFont="1" applyBorder="1" applyAlignment="1">
      <alignment horizontal="right" vertical="center" wrapText="1"/>
    </xf>
    <xf numFmtId="3" fontId="51" fillId="0" borderId="32" xfId="1" applyNumberFormat="1" applyFont="1" applyBorder="1" applyAlignment="1">
      <alignment horizontal="right" vertical="center" wrapText="1"/>
    </xf>
    <xf numFmtId="3" fontId="35" fillId="8" borderId="8" xfId="1" applyNumberFormat="1" applyFont="1" applyFill="1" applyBorder="1"/>
    <xf numFmtId="3" fontId="33" fillId="15" borderId="13" xfId="1" applyNumberFormat="1" applyFont="1" applyFill="1" applyBorder="1" applyAlignment="1">
      <alignment horizontal="left" vertical="center" wrapText="1"/>
    </xf>
    <xf numFmtId="3" fontId="34" fillId="15" borderId="13" xfId="1" applyNumberFormat="1" applyFont="1" applyFill="1" applyBorder="1" applyAlignment="1">
      <alignment horizontal="left" vertical="center" wrapText="1"/>
    </xf>
    <xf numFmtId="3" fontId="33" fillId="15" borderId="8" xfId="1" applyNumberFormat="1" applyFont="1" applyFill="1" applyBorder="1"/>
    <xf numFmtId="3" fontId="36" fillId="15" borderId="14" xfId="1" applyNumberFormat="1" applyFont="1" applyFill="1" applyBorder="1"/>
    <xf numFmtId="3" fontId="33" fillId="15" borderId="9" xfId="1" applyNumberFormat="1" applyFont="1" applyFill="1" applyBorder="1"/>
    <xf numFmtId="3" fontId="33" fillId="15" borderId="10" xfId="1" applyNumberFormat="1" applyFont="1" applyFill="1" applyBorder="1"/>
    <xf numFmtId="3" fontId="33" fillId="15" borderId="29" xfId="1" applyNumberFormat="1" applyFont="1" applyFill="1" applyBorder="1"/>
    <xf numFmtId="3" fontId="33" fillId="15" borderId="31" xfId="1" applyNumberFormat="1" applyFont="1" applyFill="1" applyBorder="1"/>
    <xf numFmtId="3" fontId="33" fillId="15" borderId="23" xfId="1" applyNumberFormat="1" applyFont="1" applyFill="1" applyBorder="1"/>
    <xf numFmtId="3" fontId="54" fillId="15" borderId="14" xfId="1" applyNumberFormat="1" applyFont="1" applyFill="1" applyBorder="1"/>
    <xf numFmtId="0" fontId="57" fillId="0" borderId="14" xfId="1" applyFont="1" applyBorder="1" applyAlignment="1">
      <alignment horizontal="right"/>
    </xf>
    <xf numFmtId="0" fontId="57" fillId="8" borderId="7" xfId="1" applyFont="1" applyFill="1" applyBorder="1" applyAlignment="1">
      <alignment horizontal="right" wrapText="1"/>
    </xf>
    <xf numFmtId="0" fontId="25" fillId="12" borderId="37" xfId="1" applyFont="1" applyFill="1" applyBorder="1"/>
    <xf numFmtId="3" fontId="32" fillId="12" borderId="31" xfId="1" applyNumberFormat="1" applyFont="1" applyFill="1" applyBorder="1"/>
    <xf numFmtId="3" fontId="39" fillId="10" borderId="7" xfId="1" applyNumberFormat="1" applyFont="1" applyFill="1" applyBorder="1" applyAlignment="1">
      <alignment horizontal="left" vertical="center" wrapText="1"/>
    </xf>
    <xf numFmtId="3" fontId="33" fillId="10" borderId="9" xfId="1" applyNumberFormat="1" applyFont="1" applyFill="1" applyBorder="1"/>
    <xf numFmtId="3" fontId="33" fillId="10" borderId="10" xfId="1" applyNumberFormat="1" applyFont="1" applyFill="1" applyBorder="1"/>
    <xf numFmtId="0" fontId="6" fillId="10" borderId="30" xfId="1" applyFont="1" applyFill="1" applyBorder="1"/>
    <xf numFmtId="3" fontId="52" fillId="10" borderId="9" xfId="1" applyNumberFormat="1" applyFont="1" applyFill="1" applyBorder="1"/>
    <xf numFmtId="3" fontId="52" fillId="10" borderId="21" xfId="1" applyNumberFormat="1" applyFont="1" applyFill="1" applyBorder="1"/>
    <xf numFmtId="3" fontId="52" fillId="10" borderId="14" xfId="1" applyNumberFormat="1" applyFont="1" applyFill="1" applyBorder="1"/>
    <xf numFmtId="3" fontId="6" fillId="14" borderId="14" xfId="1" applyNumberFormat="1" applyFont="1" applyFill="1" applyBorder="1"/>
    <xf numFmtId="3" fontId="6" fillId="14" borderId="23" xfId="1" applyNumberFormat="1" applyFont="1" applyFill="1" applyBorder="1"/>
    <xf numFmtId="3" fontId="6" fillId="8" borderId="13" xfId="1" applyNumberFormat="1" applyFont="1" applyFill="1" applyBorder="1"/>
    <xf numFmtId="3" fontId="6" fillId="8" borderId="7" xfId="1" applyNumberFormat="1" applyFont="1" applyFill="1" applyBorder="1"/>
    <xf numFmtId="3" fontId="6" fillId="0" borderId="14" xfId="1" applyNumberFormat="1" applyFont="1" applyBorder="1"/>
    <xf numFmtId="3" fontId="6" fillId="0" borderId="21" xfId="1" applyNumberFormat="1" applyFont="1" applyBorder="1"/>
    <xf numFmtId="0" fontId="1" fillId="0" borderId="30" xfId="1" applyFont="1" applyBorder="1"/>
    <xf numFmtId="0" fontId="1" fillId="0" borderId="14" xfId="1" applyFont="1" applyBorder="1"/>
    <xf numFmtId="0" fontId="1" fillId="0" borderId="34" xfId="1" applyFont="1" applyBorder="1"/>
    <xf numFmtId="0" fontId="1" fillId="8" borderId="8" xfId="1" applyFont="1" applyFill="1" applyBorder="1"/>
    <xf numFmtId="0" fontId="1" fillId="8" borderId="21" xfId="1" applyFont="1" applyFill="1" applyBorder="1"/>
    <xf numFmtId="0" fontId="1" fillId="8" borderId="23" xfId="1" applyFont="1" applyFill="1" applyBorder="1"/>
    <xf numFmtId="0" fontId="1" fillId="8" borderId="31" xfId="1" applyFont="1" applyFill="1" applyBorder="1"/>
    <xf numFmtId="3" fontId="1" fillId="8" borderId="8" xfId="1" applyNumberFormat="1" applyFont="1" applyFill="1" applyBorder="1"/>
    <xf numFmtId="3" fontId="6" fillId="0" borderId="33" xfId="1" applyNumberFormat="1" applyFont="1" applyBorder="1"/>
    <xf numFmtId="3" fontId="6" fillId="0" borderId="8" xfId="1" applyNumberFormat="1" applyFont="1" applyBorder="1"/>
    <xf numFmtId="3" fontId="6" fillId="0" borderId="19" xfId="1" applyNumberFormat="1" applyFont="1" applyBorder="1"/>
    <xf numFmtId="3" fontId="58" fillId="0" borderId="7" xfId="1" applyNumberFormat="1" applyFont="1" applyBorder="1" applyAlignment="1">
      <alignment horizontal="left" vertical="center" wrapText="1"/>
    </xf>
    <xf numFmtId="3" fontId="52" fillId="10" borderId="4" xfId="1" applyNumberFormat="1" applyFont="1" applyFill="1" applyBorder="1" applyAlignment="1">
      <alignment horizontal="left" vertical="center" wrapText="1"/>
    </xf>
    <xf numFmtId="3" fontId="59" fillId="10" borderId="4" xfId="1" applyNumberFormat="1" applyFont="1" applyFill="1" applyBorder="1" applyAlignment="1">
      <alignment horizontal="left" vertical="center" wrapText="1"/>
    </xf>
    <xf numFmtId="3" fontId="52" fillId="10" borderId="4" xfId="1" applyNumberFormat="1" applyFont="1" applyFill="1" applyBorder="1" applyAlignment="1">
      <alignment horizontal="right" vertical="center" wrapText="1"/>
    </xf>
    <xf numFmtId="3" fontId="52" fillId="13" borderId="4" xfId="1" applyNumberFormat="1" applyFont="1" applyFill="1" applyBorder="1"/>
    <xf numFmtId="3" fontId="30" fillId="13" borderId="4" xfId="1" applyNumberFormat="1" applyFont="1" applyFill="1" applyBorder="1"/>
    <xf numFmtId="3" fontId="10" fillId="13" borderId="4" xfId="1" applyNumberFormat="1" applyFont="1" applyFill="1" applyBorder="1"/>
    <xf numFmtId="3" fontId="30" fillId="13" borderId="4" xfId="1" applyNumberFormat="1" applyFont="1" applyFill="1" applyBorder="1" applyAlignment="1">
      <alignment horizontal="right"/>
    </xf>
    <xf numFmtId="3" fontId="60" fillId="13" borderId="4" xfId="1" applyNumberFormat="1" applyFont="1" applyFill="1" applyBorder="1" applyAlignment="1">
      <alignment horizontal="left" vertical="center" wrapText="1"/>
    </xf>
    <xf numFmtId="3" fontId="52" fillId="7" borderId="11" xfId="1" applyNumberFormat="1" applyFont="1" applyFill="1" applyBorder="1" applyAlignment="1">
      <alignment horizontal="left" vertical="center" wrapText="1"/>
    </xf>
    <xf numFmtId="3" fontId="60" fillId="7" borderId="11" xfId="1" applyNumberFormat="1" applyFont="1" applyFill="1" applyBorder="1" applyAlignment="1">
      <alignment horizontal="left" vertical="center" wrapText="1"/>
    </xf>
    <xf numFmtId="3" fontId="52" fillId="7" borderId="12" xfId="1" applyNumberFormat="1" applyFont="1" applyFill="1" applyBorder="1"/>
    <xf numFmtId="4" fontId="52" fillId="7" borderId="12" xfId="1" applyNumberFormat="1" applyFont="1" applyFill="1" applyBorder="1"/>
    <xf numFmtId="4" fontId="0" fillId="0" borderId="0" xfId="0" applyNumberFormat="1"/>
    <xf numFmtId="3" fontId="61" fillId="16" borderId="27" xfId="0" applyNumberFormat="1" applyFont="1" applyFill="1" applyBorder="1"/>
    <xf numFmtId="3" fontId="0" fillId="0" borderId="40" xfId="0" applyNumberFormat="1" applyFill="1" applyBorder="1"/>
    <xf numFmtId="3" fontId="0" fillId="0" borderId="15" xfId="0" applyNumberFormat="1" applyBorder="1"/>
    <xf numFmtId="0" fontId="0" fillId="0" borderId="29" xfId="0" applyBorder="1"/>
    <xf numFmtId="0" fontId="61" fillId="17" borderId="4" xfId="0" applyFont="1" applyFill="1" applyBorder="1"/>
    <xf numFmtId="0" fontId="61" fillId="0" borderId="0" xfId="0" applyFont="1"/>
    <xf numFmtId="3" fontId="0" fillId="0" borderId="0" xfId="0" applyNumberFormat="1"/>
    <xf numFmtId="3" fontId="0" fillId="0" borderId="29" xfId="0" applyNumberFormat="1" applyBorder="1"/>
    <xf numFmtId="0" fontId="0" fillId="0" borderId="29" xfId="0" applyFill="1" applyBorder="1"/>
    <xf numFmtId="0" fontId="0" fillId="0" borderId="29" xfId="0" applyBorder="1" applyAlignment="1">
      <alignment horizontal="center" vertical="center"/>
    </xf>
    <xf numFmtId="0" fontId="62" fillId="0" borderId="0" xfId="0" applyFont="1"/>
    <xf numFmtId="3" fontId="0" fillId="0" borderId="0" xfId="0" applyNumberFormat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0" fillId="0" borderId="42" xfId="0" applyNumberFormat="1" applyBorder="1"/>
    <xf numFmtId="0" fontId="63" fillId="0" borderId="0" xfId="0" applyFont="1"/>
    <xf numFmtId="0" fontId="64" fillId="0" borderId="0" xfId="0" applyFont="1"/>
    <xf numFmtId="0" fontId="1" fillId="0" borderId="24" xfId="1" applyFont="1" applyBorder="1"/>
    <xf numFmtId="0" fontId="1" fillId="8" borderId="24" xfId="1" applyFont="1" applyFill="1" applyBorder="1"/>
    <xf numFmtId="3" fontId="6" fillId="0" borderId="24" xfId="1" applyNumberFormat="1" applyFont="1" applyBorder="1"/>
    <xf numFmtId="3" fontId="30" fillId="0" borderId="43" xfId="1" applyNumberFormat="1" applyFont="1" applyFill="1" applyBorder="1"/>
    <xf numFmtId="3" fontId="30" fillId="0" borderId="15" xfId="1" applyNumberFormat="1" applyFont="1" applyFill="1" applyBorder="1"/>
    <xf numFmtId="3" fontId="30" fillId="12" borderId="15" xfId="1" applyNumberFormat="1" applyFont="1" applyFill="1" applyBorder="1"/>
    <xf numFmtId="3" fontId="33" fillId="10" borderId="15" xfId="1" applyNumberFormat="1" applyFont="1" applyFill="1" applyBorder="1"/>
    <xf numFmtId="3" fontId="52" fillId="10" borderId="15" xfId="1" applyNumberFormat="1" applyFont="1" applyFill="1" applyBorder="1"/>
    <xf numFmtId="0" fontId="1" fillId="0" borderId="33" xfId="1" applyFont="1" applyBorder="1"/>
    <xf numFmtId="3" fontId="1" fillId="0" borderId="15" xfId="1" applyNumberFormat="1" applyFont="1" applyBorder="1"/>
    <xf numFmtId="3" fontId="1" fillId="8" borderId="15" xfId="1" applyNumberFormat="1" applyFont="1" applyFill="1" applyBorder="1"/>
    <xf numFmtId="49" fontId="25" fillId="0" borderId="0" xfId="1" applyNumberFormat="1" applyFont="1"/>
    <xf numFmtId="3" fontId="41" fillId="0" borderId="35" xfId="1" applyNumberFormat="1" applyFont="1" applyBorder="1"/>
    <xf numFmtId="0" fontId="2" fillId="0" borderId="0" xfId="1" applyFont="1" applyBorder="1" applyAlignment="1">
      <alignment horizontal="center"/>
    </xf>
    <xf numFmtId="0" fontId="61" fillId="16" borderId="39" xfId="0" applyFont="1" applyFill="1" applyBorder="1" applyAlignment="1"/>
    <xf numFmtId="0" fontId="0" fillId="16" borderId="38" xfId="0" applyFill="1" applyBorder="1" applyAlignment="1"/>
    <xf numFmtId="0" fontId="61" fillId="17" borderId="6" xfId="0" applyFont="1" applyFill="1" applyBorder="1" applyAlignment="1"/>
    <xf numFmtId="0" fontId="61" fillId="17" borderId="5" xfId="0" applyFont="1" applyFill="1" applyBorder="1" applyAlignment="1"/>
    <xf numFmtId="0" fontId="61" fillId="17" borderId="41" xfId="0" applyFont="1" applyFill="1" applyBorder="1" applyAlignment="1"/>
    <xf numFmtId="0" fontId="0" fillId="0" borderId="34" xfId="0" applyBorder="1" applyAlignment="1"/>
    <xf numFmtId="0" fontId="0" fillId="0" borderId="29" xfId="0" applyBorder="1" applyAlignment="1"/>
  </cellXfs>
  <cellStyles count="5">
    <cellStyle name="Normal_250496_headcount" xfId="3"/>
    <cellStyle name="Normálna" xfId="0" builtinId="0"/>
    <cellStyle name="Normálna 2" xfId="2"/>
    <cellStyle name="normálne_Suhrn DOT 2005 dofinanc v maji + korekcia v dec05" xfId="1"/>
    <cellStyle name="vstu_oby_cele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05098251581543"/>
          <c:y val="5.8435861403821884E-2"/>
          <c:w val="0.84924592677798738"/>
          <c:h val="0.907990158349301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 2016, 2015'!$B$5:$B$16</c:f>
              <c:strCache>
                <c:ptCount val="12"/>
                <c:pt idx="0">
                  <c:v>SvF</c:v>
                </c:pt>
                <c:pt idx="1">
                  <c:v>SjF</c:v>
                </c:pt>
                <c:pt idx="2">
                  <c:v>FEI</c:v>
                </c:pt>
                <c:pt idx="3">
                  <c:v>FCHPT</c:v>
                </c:pt>
                <c:pt idx="4">
                  <c:v>FA</c:v>
                </c:pt>
                <c:pt idx="5">
                  <c:v>MTF</c:v>
                </c:pt>
                <c:pt idx="6">
                  <c:v>FIIT</c:v>
                </c:pt>
                <c:pt idx="7">
                  <c:v>UM</c:v>
                </c:pt>
                <c:pt idx="8">
                  <c:v>UVP</c:v>
                </c:pt>
                <c:pt idx="9">
                  <c:v>R+CFS</c:v>
                </c:pt>
                <c:pt idx="10">
                  <c:v>Účel. STU</c:v>
                </c:pt>
                <c:pt idx="11">
                  <c:v>FO</c:v>
                </c:pt>
              </c:strCache>
            </c:strRef>
          </c:cat>
          <c:val>
            <c:numRef>
              <c:f>'Graf 2016, 2015'!$E$5:$E$16</c:f>
              <c:numCache>
                <c:formatCode>#,##0</c:formatCode>
                <c:ptCount val="12"/>
                <c:pt idx="0">
                  <c:v>206111.28610819951</c:v>
                </c:pt>
                <c:pt idx="1">
                  <c:v>-61831.610875297803</c:v>
                </c:pt>
                <c:pt idx="2">
                  <c:v>-108735.13040690729</c:v>
                </c:pt>
                <c:pt idx="3">
                  <c:v>258261.11638186267</c:v>
                </c:pt>
                <c:pt idx="4">
                  <c:v>54898.027859401889</c:v>
                </c:pt>
                <c:pt idx="5">
                  <c:v>2465.9790027868003</c:v>
                </c:pt>
                <c:pt idx="6">
                  <c:v>147158.93508812576</c:v>
                </c:pt>
                <c:pt idx="7">
                  <c:v>-37285.457860476803</c:v>
                </c:pt>
                <c:pt idx="9">
                  <c:v>29621.120702306274</c:v>
                </c:pt>
                <c:pt idx="10">
                  <c:v>-127456.63600000006</c:v>
                </c:pt>
                <c:pt idx="11">
                  <c:v>26063.340000000084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90496"/>
        <c:axId val="30834688"/>
      </c:barChart>
      <c:catAx>
        <c:axId val="6249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30834688"/>
        <c:crosses val="autoZero"/>
        <c:auto val="1"/>
        <c:lblAlgn val="ctr"/>
        <c:lblOffset val="100"/>
        <c:noMultiLvlLbl val="0"/>
      </c:catAx>
      <c:valAx>
        <c:axId val="30834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249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2016, 2015'!$E$48</c:f>
              <c:strCache>
                <c:ptCount val="1"/>
                <c:pt idx="0">
                  <c:v>16-15</c:v>
                </c:pt>
              </c:strCache>
            </c:strRef>
          </c:tx>
          <c:invertIfNegative val="0"/>
          <c:cat>
            <c:strRef>
              <c:f>'Graf 2016, 2015'!$B$49:$B$60</c:f>
              <c:strCache>
                <c:ptCount val="12"/>
                <c:pt idx="0">
                  <c:v>SvF</c:v>
                </c:pt>
                <c:pt idx="1">
                  <c:v>SjF</c:v>
                </c:pt>
                <c:pt idx="2">
                  <c:v>FEI</c:v>
                </c:pt>
                <c:pt idx="3">
                  <c:v>FCHPT</c:v>
                </c:pt>
                <c:pt idx="4">
                  <c:v>FA</c:v>
                </c:pt>
                <c:pt idx="5">
                  <c:v>MTF</c:v>
                </c:pt>
                <c:pt idx="6">
                  <c:v>FIIT</c:v>
                </c:pt>
                <c:pt idx="7">
                  <c:v>UM</c:v>
                </c:pt>
                <c:pt idx="8">
                  <c:v>UVP</c:v>
                </c:pt>
                <c:pt idx="9">
                  <c:v>R+CFS</c:v>
                </c:pt>
                <c:pt idx="10">
                  <c:v>Účel. STU</c:v>
                </c:pt>
                <c:pt idx="11">
                  <c:v>FO</c:v>
                </c:pt>
              </c:strCache>
            </c:strRef>
          </c:cat>
          <c:val>
            <c:numRef>
              <c:f>'Graf 2016, 2015'!$E$49:$E$60</c:f>
              <c:numCache>
                <c:formatCode>#,##0</c:formatCode>
                <c:ptCount val="12"/>
                <c:pt idx="0">
                  <c:v>-48586.346142272465</c:v>
                </c:pt>
                <c:pt idx="1">
                  <c:v>-179375.53279759572</c:v>
                </c:pt>
                <c:pt idx="2">
                  <c:v>162237.29249982722</c:v>
                </c:pt>
                <c:pt idx="3">
                  <c:v>159429.51721219718</c:v>
                </c:pt>
                <c:pt idx="4">
                  <c:v>-222315.05132751493</c:v>
                </c:pt>
                <c:pt idx="5">
                  <c:v>-129160.77232016949</c:v>
                </c:pt>
                <c:pt idx="6">
                  <c:v>86404.934453296475</c:v>
                </c:pt>
                <c:pt idx="7">
                  <c:v>-57947.411769155879</c:v>
                </c:pt>
                <c:pt idx="8">
                  <c:v>119128.4</c:v>
                </c:pt>
                <c:pt idx="9">
                  <c:v>18639.780191390077</c:v>
                </c:pt>
                <c:pt idx="10">
                  <c:v>-14040</c:v>
                </c:pt>
                <c:pt idx="11">
                  <c:v>26063.340000000084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54144"/>
        <c:axId val="30855936"/>
      </c:barChart>
      <c:catAx>
        <c:axId val="3085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30855936"/>
        <c:crosses val="autoZero"/>
        <c:auto val="1"/>
        <c:lblAlgn val="ctr"/>
        <c:lblOffset val="100"/>
        <c:noMultiLvlLbl val="0"/>
      </c:catAx>
      <c:valAx>
        <c:axId val="30855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85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2732073672802"/>
          <c:y val="3.5844462173505842E-2"/>
          <c:w val="0.84513805896859118"/>
          <c:h val="0.86957392440482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2016, 2015'!$E$91</c:f>
              <c:strCache>
                <c:ptCount val="1"/>
                <c:pt idx="0">
                  <c:v>16-15</c:v>
                </c:pt>
              </c:strCache>
            </c:strRef>
          </c:tx>
          <c:invertIfNegative val="0"/>
          <c:cat>
            <c:strRef>
              <c:f>'Graf 2016, 2015'!$B$92:$B$103</c:f>
              <c:strCache>
                <c:ptCount val="12"/>
                <c:pt idx="0">
                  <c:v>SvF</c:v>
                </c:pt>
                <c:pt idx="1">
                  <c:v>SjF</c:v>
                </c:pt>
                <c:pt idx="2">
                  <c:v>FEI</c:v>
                </c:pt>
                <c:pt idx="3">
                  <c:v>FCHPT</c:v>
                </c:pt>
                <c:pt idx="4">
                  <c:v>FA</c:v>
                </c:pt>
                <c:pt idx="5">
                  <c:v>MTF</c:v>
                </c:pt>
                <c:pt idx="6">
                  <c:v>FIIT</c:v>
                </c:pt>
                <c:pt idx="7">
                  <c:v>UM</c:v>
                </c:pt>
                <c:pt idx="8">
                  <c:v>UVP</c:v>
                </c:pt>
                <c:pt idx="9">
                  <c:v>R+CFS</c:v>
                </c:pt>
                <c:pt idx="10">
                  <c:v>Účel. STU</c:v>
                </c:pt>
                <c:pt idx="11">
                  <c:v>FO</c:v>
                </c:pt>
              </c:strCache>
            </c:strRef>
          </c:cat>
          <c:val>
            <c:numRef>
              <c:f>'Graf 2016, 2015'!$E$92:$E$103</c:f>
              <c:numCache>
                <c:formatCode>#,##0</c:formatCode>
                <c:ptCount val="12"/>
                <c:pt idx="0">
                  <c:v>157524.93996592611</c:v>
                </c:pt>
                <c:pt idx="1">
                  <c:v>-241207.14367289376</c:v>
                </c:pt>
                <c:pt idx="2">
                  <c:v>53502.162092920393</c:v>
                </c:pt>
                <c:pt idx="3">
                  <c:v>417690.63359406032</c:v>
                </c:pt>
                <c:pt idx="4">
                  <c:v>-167417.02346811304</c:v>
                </c:pt>
                <c:pt idx="5">
                  <c:v>-126694.79331738316</c:v>
                </c:pt>
                <c:pt idx="6">
                  <c:v>233563.86954142246</c:v>
                </c:pt>
                <c:pt idx="7">
                  <c:v>-95232.869629632682</c:v>
                </c:pt>
                <c:pt idx="8">
                  <c:v>119128.4</c:v>
                </c:pt>
                <c:pt idx="9">
                  <c:v>48260.900893696584</c:v>
                </c:pt>
                <c:pt idx="10">
                  <c:v>-141496.63599999994</c:v>
                </c:pt>
                <c:pt idx="11">
                  <c:v>52126.680000000168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52384"/>
        <c:axId val="65553920"/>
      </c:barChart>
      <c:catAx>
        <c:axId val="6555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65553920"/>
        <c:crosses val="autoZero"/>
        <c:auto val="1"/>
        <c:lblAlgn val="ctr"/>
        <c:lblOffset val="100"/>
        <c:noMultiLvlLbl val="0"/>
      </c:catAx>
      <c:valAx>
        <c:axId val="65553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555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31594688279467E-2"/>
          <c:y val="9.7103750314367951E-2"/>
          <c:w val="0.90524247584648354"/>
          <c:h val="0.82542181043467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2016, 2015'!$F$4</c:f>
              <c:strCache>
                <c:ptCount val="1"/>
                <c:pt idx="0">
                  <c:v>16/15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'Graf 2016, 2015'!$B$5:$B$16</c:f>
              <c:strCache>
                <c:ptCount val="12"/>
                <c:pt idx="0">
                  <c:v>SvF</c:v>
                </c:pt>
                <c:pt idx="1">
                  <c:v>SjF</c:v>
                </c:pt>
                <c:pt idx="2">
                  <c:v>FEI</c:v>
                </c:pt>
                <c:pt idx="3">
                  <c:v>FCHPT</c:v>
                </c:pt>
                <c:pt idx="4">
                  <c:v>FA</c:v>
                </c:pt>
                <c:pt idx="5">
                  <c:v>MTF</c:v>
                </c:pt>
                <c:pt idx="6">
                  <c:v>FIIT</c:v>
                </c:pt>
                <c:pt idx="7">
                  <c:v>UM</c:v>
                </c:pt>
                <c:pt idx="8">
                  <c:v>UVP</c:v>
                </c:pt>
                <c:pt idx="9">
                  <c:v>R+CFS</c:v>
                </c:pt>
                <c:pt idx="10">
                  <c:v>Účel. STU</c:v>
                </c:pt>
                <c:pt idx="11">
                  <c:v>FO</c:v>
                </c:pt>
              </c:strCache>
            </c:strRef>
          </c:cat>
          <c:val>
            <c:numRef>
              <c:f>'Graf 2016, 2015'!$F$5:$F$16</c:f>
              <c:numCache>
                <c:formatCode>General</c:formatCode>
                <c:ptCount val="12"/>
                <c:pt idx="0">
                  <c:v>3.9573354269300864</c:v>
                </c:pt>
                <c:pt idx="1">
                  <c:v>-2.5143049315485944</c:v>
                </c:pt>
                <c:pt idx="2">
                  <c:v>-2.7270017213660736</c:v>
                </c:pt>
                <c:pt idx="3">
                  <c:v>6.6010783226560843</c:v>
                </c:pt>
                <c:pt idx="4">
                  <c:v>2.5024764858772253</c:v>
                </c:pt>
                <c:pt idx="5">
                  <c:v>5.2301908076946013E-2</c:v>
                </c:pt>
                <c:pt idx="6">
                  <c:v>9.7314916209852775</c:v>
                </c:pt>
                <c:pt idx="7">
                  <c:v>-7.3727765000408896</c:v>
                </c:pt>
                <c:pt idx="9">
                  <c:v>1.6661587775911979</c:v>
                </c:pt>
                <c:pt idx="10">
                  <c:v>-12.912519172750281</c:v>
                </c:pt>
                <c:pt idx="11">
                  <c:v>3.8341183981735139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69536"/>
        <c:axId val="65571072"/>
      </c:barChart>
      <c:catAx>
        <c:axId val="6556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65571072"/>
        <c:crosses val="autoZero"/>
        <c:auto val="1"/>
        <c:lblAlgn val="ctr"/>
        <c:lblOffset val="100"/>
        <c:noMultiLvlLbl val="0"/>
      </c:catAx>
      <c:valAx>
        <c:axId val="6557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56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strRef>
              <c:f>'Graf 2016, 2015'!$B$49:$B$60</c:f>
              <c:strCache>
                <c:ptCount val="12"/>
                <c:pt idx="0">
                  <c:v>SvF</c:v>
                </c:pt>
                <c:pt idx="1">
                  <c:v>SjF</c:v>
                </c:pt>
                <c:pt idx="2">
                  <c:v>FEI</c:v>
                </c:pt>
                <c:pt idx="3">
                  <c:v>FCHPT</c:v>
                </c:pt>
                <c:pt idx="4">
                  <c:v>FA</c:v>
                </c:pt>
                <c:pt idx="5">
                  <c:v>MTF</c:v>
                </c:pt>
                <c:pt idx="6">
                  <c:v>FIIT</c:v>
                </c:pt>
                <c:pt idx="7">
                  <c:v>UM</c:v>
                </c:pt>
                <c:pt idx="8">
                  <c:v>UVP</c:v>
                </c:pt>
                <c:pt idx="9">
                  <c:v>R+CFS</c:v>
                </c:pt>
                <c:pt idx="10">
                  <c:v>Účel. STU</c:v>
                </c:pt>
                <c:pt idx="11">
                  <c:v>FO</c:v>
                </c:pt>
              </c:strCache>
            </c:strRef>
          </c:cat>
          <c:val>
            <c:numRef>
              <c:f>'Graf 2016, 2015'!$F$49:$F$60</c:f>
              <c:numCache>
                <c:formatCode>General</c:formatCode>
                <c:ptCount val="12"/>
                <c:pt idx="0">
                  <c:v>-1.210545824119369</c:v>
                </c:pt>
                <c:pt idx="1">
                  <c:v>-8.7909877045431077</c:v>
                </c:pt>
                <c:pt idx="2">
                  <c:v>3.9397395439944249</c:v>
                </c:pt>
                <c:pt idx="3">
                  <c:v>3.4109793777120201</c:v>
                </c:pt>
                <c:pt idx="4">
                  <c:v>-17.015178787152841</c:v>
                </c:pt>
                <c:pt idx="5">
                  <c:v>-5.290033585539633</c:v>
                </c:pt>
                <c:pt idx="6">
                  <c:v>18.014764268858443</c:v>
                </c:pt>
                <c:pt idx="7">
                  <c:v>-12.869995417933932</c:v>
                </c:pt>
                <c:pt idx="9">
                  <c:v>1.991642289923079</c:v>
                </c:pt>
                <c:pt idx="10">
                  <c:v>-1.4234500210881462</c:v>
                </c:pt>
                <c:pt idx="11">
                  <c:v>3.8341183981735139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80416"/>
        <c:axId val="67181952"/>
      </c:barChart>
      <c:catAx>
        <c:axId val="6718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67181952"/>
        <c:crosses val="autoZero"/>
        <c:auto val="1"/>
        <c:lblAlgn val="ctr"/>
        <c:lblOffset val="100"/>
        <c:noMultiLvlLbl val="0"/>
      </c:catAx>
      <c:valAx>
        <c:axId val="6718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18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93285214348209"/>
          <c:y val="5.8423374161563131E-2"/>
          <c:w val="0.66691557305336846"/>
          <c:h val="0.873076698745990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cat>
            <c:strRef>
              <c:f>'Graf 2016, 2015'!$B$92:$B$103</c:f>
              <c:strCache>
                <c:ptCount val="12"/>
                <c:pt idx="0">
                  <c:v>SvF</c:v>
                </c:pt>
                <c:pt idx="1">
                  <c:v>SjF</c:v>
                </c:pt>
                <c:pt idx="2">
                  <c:v>FEI</c:v>
                </c:pt>
                <c:pt idx="3">
                  <c:v>FCHPT</c:v>
                </c:pt>
                <c:pt idx="4">
                  <c:v>FA</c:v>
                </c:pt>
                <c:pt idx="5">
                  <c:v>MTF</c:v>
                </c:pt>
                <c:pt idx="6">
                  <c:v>FIIT</c:v>
                </c:pt>
                <c:pt idx="7">
                  <c:v>UM</c:v>
                </c:pt>
                <c:pt idx="8">
                  <c:v>UVP</c:v>
                </c:pt>
                <c:pt idx="9">
                  <c:v>R+CFS</c:v>
                </c:pt>
                <c:pt idx="10">
                  <c:v>Účel. STU</c:v>
                </c:pt>
                <c:pt idx="11">
                  <c:v>FO</c:v>
                </c:pt>
              </c:strCache>
            </c:strRef>
          </c:cat>
          <c:val>
            <c:numRef>
              <c:f>'Graf 2016, 2015'!$F$92:$F$103</c:f>
              <c:numCache>
                <c:formatCode>General</c:formatCode>
                <c:ptCount val="12"/>
                <c:pt idx="0">
                  <c:v>1.708156810708461</c:v>
                </c:pt>
                <c:pt idx="1">
                  <c:v>-5.3605864039574236</c:v>
                </c:pt>
                <c:pt idx="2">
                  <c:v>0.66008689961718492</c:v>
                </c:pt>
                <c:pt idx="3">
                  <c:v>4.8645504282933905</c:v>
                </c:pt>
                <c:pt idx="4">
                  <c:v>-4.7829103326388118</c:v>
                </c:pt>
                <c:pt idx="5">
                  <c:v>-1.7703506936005309</c:v>
                </c:pt>
                <c:pt idx="6">
                  <c:v>11.72611223471829</c:v>
                </c:pt>
                <c:pt idx="7">
                  <c:v>-9.9619098538272883</c:v>
                </c:pt>
                <c:pt idx="9">
                  <c:v>1.7784110563695776</c:v>
                </c:pt>
                <c:pt idx="10">
                  <c:v>-7.1701445312539525</c:v>
                </c:pt>
                <c:pt idx="11">
                  <c:v>3.8341183981735139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7184"/>
        <c:axId val="67203072"/>
      </c:barChart>
      <c:catAx>
        <c:axId val="6719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67203072"/>
        <c:crosses val="autoZero"/>
        <c:auto val="1"/>
        <c:lblAlgn val="ctr"/>
        <c:lblOffset val="100"/>
        <c:noMultiLvlLbl val="0"/>
      </c:catAx>
      <c:valAx>
        <c:axId val="6720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19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19</xdr:row>
      <xdr:rowOff>233098</xdr:rowOff>
    </xdr:from>
    <xdr:to>
      <xdr:col>6</xdr:col>
      <xdr:colOff>896937</xdr:colOff>
      <xdr:row>34</xdr:row>
      <xdr:rowOff>107156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369623</xdr:colOff>
      <xdr:row>64</xdr:row>
      <xdr:rowOff>38366</xdr:rowOff>
    </xdr:from>
    <xdr:to>
      <xdr:col>6</xdr:col>
      <xdr:colOff>702469</xdr:colOff>
      <xdr:row>78</xdr:row>
      <xdr:rowOff>71438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407195</xdr:colOff>
      <xdr:row>105</xdr:row>
      <xdr:rowOff>342900</xdr:rowOff>
    </xdr:from>
    <xdr:to>
      <xdr:col>6</xdr:col>
      <xdr:colOff>640557</xdr:colOff>
      <xdr:row>108</xdr:row>
      <xdr:rowOff>119063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396877</xdr:colOff>
      <xdr:row>20</xdr:row>
      <xdr:rowOff>9261</xdr:rowOff>
    </xdr:from>
    <xdr:to>
      <xdr:col>16</xdr:col>
      <xdr:colOff>183886</xdr:colOff>
      <xdr:row>34</xdr:row>
      <xdr:rowOff>166687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165364</xdr:colOff>
      <xdr:row>64</xdr:row>
      <xdr:rowOff>59532</xdr:rowOff>
    </xdr:from>
    <xdr:to>
      <xdr:col>15</xdr:col>
      <xdr:colOff>309563</xdr:colOff>
      <xdr:row>78</xdr:row>
      <xdr:rowOff>23813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226218</xdr:colOff>
      <xdr:row>105</xdr:row>
      <xdr:rowOff>333374</xdr:rowOff>
    </xdr:from>
    <xdr:to>
      <xdr:col>16</xdr:col>
      <xdr:colOff>190500</xdr:colOff>
      <xdr:row>108</xdr:row>
      <xdr:rowOff>130969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VYR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5\SD%202005%20vypo&#269;ty\DOT%202005%20pre%20AS%2021%2003%2005\SD%202005%20pre%20%20KR%2021%2002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STU%20S2FIIIT%20Kopie%20-%20Meder%20%20igr_doc_20040130_1a_r_2004_SR_V_9_oprave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erly1\dokumenty_M1\r2002\r2002_DATABAZA_VS_a_metodika\r2002_rozpis_rozpo&#269;tu_pre_VS_SKK_VVZ_OK_V5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5\SD%202005%20vypo&#269;ty\DOT%202005%20pre%20AS%2021%2003%2005\SD%202005_SR_V_17_19012005%20%20%20H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0STUmare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RDot\R2003_navrh%20rozpisu%20k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5\r_2004_SR_V_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R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Roz99\SR-99\Roz99\V99-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Prie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y\DATA.EXL\Roz99\V99-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y\DATA.EXL\RVS\Dokumenty\DATA.EXL\ROZ98\VYKVS9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R2003_navrh%20rozpisu%20k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2\SR\r2002_rozpis_rozpo&#269;tu_pre_VS_V5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je%20dokumenty\Dokumenty\Rok%202002\SR\r2002_rozpis_rozpo&#269;tu_pre_VS_V5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RDot\R2003_rozpis_dot&#225;cii_VVS_FIN_200303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ozpis%20%20z%20M&#352;\R2003_navrh%20rozpisu%20kv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nakova/My%20Documents/rozpo&#269;et/dot&#225;cia/dot&#225;cia_%202012/AS%202012/2012%20%20%20Suhrn%20tabulka%20DOT%20SD12%20aj%2011,%2010%20aj%2009%20%20bez%20Postdokov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ROZPO&#268;ET/Rozpo&#269;et%202016/Dot&#225;cia%202016%20fin&#225;l/Dot&#225;cia%202016/Dot&#225;cia%20ostr&#225;/Mzdy/K&#243;pia%20-%20RD_2016_Mzdy%20v&#253;konov&#233;_V2-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ROZPO&#268;ET/Rozpo&#269;et%202016/Dot&#225;cia%20ostr&#225;/Mzdy/K&#243;pia%20-%20RD_2016_Mzdy%20v&#253;konov&#233;_V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ROZPO&#268;ET/Rozpo&#269;et%202016/Dot&#225;cia%20ostr&#225;/TaS%20077%2011/TaS%2007711%20-%20rozpis-%20OM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VYR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ROZPO&#268;ET/Rozpo&#269;et%202016/Dot&#225;cia%20ostr&#225;/TaS%20077%2011/TaS%2007711%20-%20&#353;m&#237;rak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ROZPO&#268;ET/Rozpo&#269;et%202016/Dot&#225;cia%20ostr&#225;/RD_2016_V17-M&#352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ROZPO&#268;ET/Rozpo&#269;et%202016/Dot&#225;cia%20ostr&#225;/07712/077%2012%20-4.1.2016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t&#225;cia%202016/Dot&#225;cia%20ostr&#225;/07712/077%2012%20-4.1.2016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~1/AppData/Local/Temp/DOT_2016/Rozpis_pr&#237;prava/Delenie%20UVP_V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~1/AppData/Local/Temp/Delenie%20UVP_V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ROZPO&#268;ET/Rozpo&#269;et%202016/Dot&#225;cia%20ostr&#225;/07712/Horizont%2020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~1/AppData/Local/Temp/Tab_%2015_soc.&#353;tipk&#225;2015_rozp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ROZPO&#268;ET/Rozpo&#269;et%202016/Dot&#225;cia%20ostr&#225;/Dr&#352;%20&#353;tipendi&#225;/&#352;tipendi&#225;%20-%20motiva&#269;n&#2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YR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r2001_data_SO_ak0_verzia2_kvestor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St&#244;l-BV\2004\SR_2004\Arch&#237;v\r2004_navrh_rozpoctu%20G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8PIJ8PAZ\r_2005_SR_V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VYR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8PIJ8PAZ\datab&#225;za_&#353;tudentov_2005_PM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9">
          <cell r="AA49">
            <v>157800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-KPN"/>
      <sheetName val="T4-data_odbory"/>
      <sheetName val="T5-sumar_odbory"/>
      <sheetName val="T6-výkon"/>
      <sheetName val="List2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rozpis STU 04 03"/>
      <sheetName val="T1-rozpisovy-list"/>
      <sheetName val="T2-KPN"/>
      <sheetName val="T3-vstupy"/>
      <sheetName val="T4-data_odbory"/>
      <sheetName val="T5-sumar_odbory"/>
      <sheetName val="T6-výkon"/>
      <sheetName val="T16-KKŠ"/>
      <sheetName val="T7-mzdyNIE"/>
      <sheetName val="T8-TaS"/>
      <sheetName val="T8-TaS  STU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7-Klinické"/>
    </sheetNames>
    <sheetDataSet>
      <sheetData sheetId="0" refreshError="1"/>
      <sheetData sheetId="1" refreshError="1"/>
      <sheetData sheetId="2" refreshError="1"/>
      <sheetData sheetId="3" refreshError="1">
        <row r="49">
          <cell r="C49">
            <v>2</v>
          </cell>
        </row>
        <row r="52">
          <cell r="C5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mzdy-TaS"/>
      <sheetName val="T15-sumár externe"/>
      <sheetName val="T16-rozpisovy-list"/>
      <sheetName val="T17-KKŠ"/>
      <sheetName val="T18-mená"/>
      <sheetName val="VVZ-hist-mzdy"/>
      <sheetName val="T3_vstupy"/>
    </sheetNames>
    <sheetDataSet>
      <sheetData sheetId="0" refreshError="1"/>
      <sheetData sheetId="1" refreshError="1"/>
      <sheetData sheetId="2" refreshError="1">
        <row r="29">
          <cell r="C29">
            <v>2.27</v>
          </cell>
        </row>
        <row r="30">
          <cell r="C30">
            <v>1.89</v>
          </cell>
        </row>
        <row r="31">
          <cell r="C31">
            <v>1.5</v>
          </cell>
        </row>
        <row r="32">
          <cell r="C32">
            <v>1.1299999999999999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 "/>
    </sheetNames>
    <sheetDataSet>
      <sheetData sheetId="0" refreshError="1"/>
      <sheetData sheetId="1" refreshError="1"/>
      <sheetData sheetId="2" refreshError="1">
        <row r="48">
          <cell r="C48">
            <v>2</v>
          </cell>
        </row>
        <row r="49">
          <cell r="C49">
            <v>1.66</v>
          </cell>
        </row>
        <row r="50">
          <cell r="C50">
            <v>1.33</v>
          </cell>
        </row>
        <row r="51">
          <cell r="C51">
            <v>1</v>
          </cell>
        </row>
        <row r="76">
          <cell r="C76">
            <v>358751</v>
          </cell>
        </row>
        <row r="79">
          <cell r="C79">
            <v>48356.647999999986</v>
          </cell>
        </row>
        <row r="82">
          <cell r="C82">
            <v>37000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</sheetNames>
    <sheetDataSet>
      <sheetData sheetId="0" refreshError="1"/>
      <sheetData sheetId="1" refreshError="1"/>
      <sheetData sheetId="2" refreshError="1">
        <row r="43">
          <cell r="C43">
            <v>3467843</v>
          </cell>
        </row>
        <row r="44">
          <cell r="C44">
            <v>0.95</v>
          </cell>
        </row>
        <row r="49">
          <cell r="C49">
            <v>246347</v>
          </cell>
        </row>
        <row r="60">
          <cell r="C60">
            <v>13500</v>
          </cell>
        </row>
        <row r="64">
          <cell r="C64">
            <v>723369.93600000069</v>
          </cell>
        </row>
        <row r="65">
          <cell r="C65">
            <v>0.5</v>
          </cell>
        </row>
        <row r="70">
          <cell r="C70">
            <v>300156</v>
          </cell>
        </row>
        <row r="100">
          <cell r="C100">
            <v>20</v>
          </cell>
        </row>
        <row r="105">
          <cell r="C105">
            <v>200</v>
          </cell>
        </row>
        <row r="106">
          <cell r="C106">
            <v>200</v>
          </cell>
        </row>
        <row r="108">
          <cell r="C108">
            <v>1</v>
          </cell>
        </row>
        <row r="109">
          <cell r="C109">
            <v>2</v>
          </cell>
        </row>
        <row r="110">
          <cell r="C110">
            <v>2.5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64">
          <cell r="C64">
            <v>31500</v>
          </cell>
        </row>
        <row r="66">
          <cell r="C66">
            <v>13500</v>
          </cell>
        </row>
        <row r="69">
          <cell r="C69">
            <v>875741.60000000009</v>
          </cell>
        </row>
        <row r="70">
          <cell r="C70">
            <v>1.1000000000000001</v>
          </cell>
        </row>
        <row r="75">
          <cell r="C75">
            <v>58186.300000000141</v>
          </cell>
        </row>
        <row r="105">
          <cell r="C105">
            <v>17</v>
          </cell>
        </row>
        <row r="114">
          <cell r="C114">
            <v>200</v>
          </cell>
        </row>
        <row r="115">
          <cell r="C115">
            <v>200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7-mzdy (2)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  <sheetName val="T0-podklad-merge"/>
    </sheetNames>
    <sheetDataSet>
      <sheetData sheetId="0" refreshError="1"/>
      <sheetData sheetId="1" refreshError="1">
        <row r="27">
          <cell r="I27">
            <v>0.24152542372881355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az20"/>
      <sheetName val="Príjmy20"/>
      <sheetName val="kv20"/>
      <sheetName val="priplatky20"/>
      <sheetName val="Mzdy-20"/>
      <sheetName val="fondy 20"/>
      <sheetName val="fixy-ucel20"/>
      <sheetName val="Var-20"/>
      <sheetName val="630 § 01"/>
      <sheetName val="§ 01 Štip.dokt.20"/>
      <sheetName val="§18štip99"/>
      <sheetName val="RRP-20"/>
      <sheetName val="RRP-20 -Z"/>
      <sheetName val="RRP-20 -f"/>
      <sheetName val="VYK20"/>
      <sheetName val="Vys-99"/>
      <sheetName val="VVZvstupyTP"/>
      <sheetName val="nepd20vstup  "/>
      <sheetName val="Zložka"/>
      <sheetName val="zaMP99"/>
      <sheetName val="VVZvstupy"/>
      <sheetName val="mp0199"/>
      <sheetName val="MPnpd98-32"/>
      <sheetName val="Príjmy99-K"/>
      <sheetName val="čerpanie-98"/>
      <sheetName val="P-3"/>
    </sheetNames>
    <sheetDataSet>
      <sheetData sheetId="0" refreshError="1"/>
      <sheetData sheetId="1" refreshError="1"/>
      <sheetData sheetId="2" refreshError="1"/>
      <sheetData sheetId="3" refreshError="1">
        <row r="7">
          <cell r="B7">
            <v>400</v>
          </cell>
          <cell r="C7">
            <v>800</v>
          </cell>
          <cell r="K7">
            <v>100</v>
          </cell>
          <cell r="L7">
            <v>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3">
          <cell r="P33">
            <v>0.30080900097311114</v>
          </cell>
        </row>
      </sheetData>
      <sheetData sheetId="22" refreshError="1"/>
      <sheetData sheetId="23" refreshError="1"/>
      <sheetData sheetId="24" refreshError="1"/>
      <sheetData sheetId="25" refreshError="1">
        <row r="3">
          <cell r="N3">
            <v>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2">
          <cell r="P62">
            <v>53108</v>
          </cell>
        </row>
        <row r="64">
          <cell r="S64">
            <v>4840.2501564678578</v>
          </cell>
        </row>
      </sheetData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Pr-7"/>
      <sheetName val="Pr-8"/>
      <sheetName val="Pr-9"/>
      <sheetName val="Pr-10"/>
      <sheetName val="Pr-11"/>
      <sheetName val="Pr-12"/>
      <sheetName val="Pr-12 (2)"/>
    </sheetNames>
    <sheetDataSet>
      <sheetData sheetId="0" refreshError="1">
        <row r="62">
          <cell r="P62">
            <v>53108</v>
          </cell>
        </row>
        <row r="64">
          <cell r="S64">
            <v>4840.2501564678578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 refreshError="1">
        <row r="2">
          <cell r="J2">
            <v>0.5</v>
          </cell>
        </row>
        <row r="45">
          <cell r="AK45">
            <v>13263.817452660411</v>
          </cell>
        </row>
        <row r="47">
          <cell r="AA47">
            <v>284425</v>
          </cell>
        </row>
        <row r="52">
          <cell r="AQ52">
            <v>476234761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VYKVS98"/>
      <sheetName val="VVZ-VS97"/>
    </sheetNames>
    <sheetDataSet>
      <sheetData sheetId="0" refreshError="1"/>
      <sheetData sheetId="1" refreshError="1"/>
      <sheetData sheetId="2" refreshError="1">
        <row r="3">
          <cell r="L3">
            <v>18500</v>
          </cell>
        </row>
        <row r="105">
          <cell r="I105">
            <v>16800580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64">
          <cell r="C64">
            <v>31500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0" refreshError="1"/>
      <sheetData sheetId="1" refreshError="1"/>
      <sheetData sheetId="2" refreshError="1">
        <row r="16">
          <cell r="C16">
            <v>2492220.7167988089</v>
          </cell>
        </row>
        <row r="21">
          <cell r="C21">
            <v>0.97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0" refreshError="1"/>
      <sheetData sheetId="1" refreshError="1"/>
      <sheetData sheetId="2" refreshError="1">
        <row r="16">
          <cell r="C16">
            <v>2492220.7167988089</v>
          </cell>
        </row>
        <row r="21">
          <cell r="C21">
            <v>0.97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92">
          <cell r="C92">
            <v>35000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 2011 HZ"/>
      <sheetName val="SD 2011 HZ AS  zaokr."/>
      <sheetName val="SD 2012 hz bez postdok"/>
      <sheetName val="SD 2012 hz bez postdok po AS"/>
      <sheetName val="SD 2012  po AS zaokr"/>
      <sheetName val="SD 2012 hz  pre FR"/>
      <sheetName val="SD 2012 hz  pre FR bez SvF"/>
      <sheetName val="SD 2011 HZ bez50,30,20"/>
      <sheetName val="SD 2010  po KR  AS bezvzv modif"/>
      <sheetName val="SD 2010  po KR  AS bez vzv09pôv"/>
      <sheetName val="SD 2010 kr "/>
      <sheetName val="Hárok1"/>
    </sheetNames>
    <sheetDataSet>
      <sheetData sheetId="0" refreshError="1"/>
      <sheetData sheetId="1" refreshError="1">
        <row r="11">
          <cell r="B11">
            <v>56943985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Q10" t="e">
            <v>#REF!</v>
          </cell>
        </row>
      </sheetData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_výkon_2016_ZVD"/>
      <sheetName val="Mzdy_výkon_2016_50,30,20"/>
    </sheetNames>
    <sheetDataSet>
      <sheetData sheetId="0"/>
      <sheetData sheetId="1">
        <row r="12">
          <cell r="Y12">
            <v>3357149.2988812071</v>
          </cell>
        </row>
        <row r="13">
          <cell r="Y13">
            <v>1468926.014583773</v>
          </cell>
        </row>
        <row r="14">
          <cell r="Y14">
            <v>2443755.8617531173</v>
          </cell>
        </row>
        <row r="15">
          <cell r="Y15">
            <v>2676515.5310784867</v>
          </cell>
        </row>
        <row r="16">
          <cell r="Y16">
            <v>1416883.1625634122</v>
          </cell>
        </row>
        <row r="17">
          <cell r="Y17">
            <v>2939494.6779838414</v>
          </cell>
        </row>
        <row r="18">
          <cell r="Y18">
            <v>995564.0356315918</v>
          </cell>
        </row>
        <row r="19">
          <cell r="Y19">
            <v>302399.37165674701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_výkon_2016_ZVD"/>
      <sheetName val="Mzdy_výkon_2016_50,30,20"/>
    </sheetNames>
    <sheetDataSet>
      <sheetData sheetId="0"/>
      <sheetData sheetId="1">
        <row r="12">
          <cell r="W12">
            <v>12024</v>
          </cell>
          <cell r="X12">
            <v>24181.298881207345</v>
          </cell>
        </row>
        <row r="13">
          <cell r="X13">
            <v>11327.014583773083</v>
          </cell>
        </row>
        <row r="14">
          <cell r="W14">
            <v>12024</v>
          </cell>
          <cell r="X14">
            <v>18795.861753117249</v>
          </cell>
        </row>
        <row r="15">
          <cell r="X15">
            <v>18697.531078486933</v>
          </cell>
        </row>
        <row r="16">
          <cell r="X16">
            <v>10239.162563412292</v>
          </cell>
        </row>
        <row r="17">
          <cell r="W17">
            <v>12024</v>
          </cell>
          <cell r="X17">
            <v>21955.677983841182</v>
          </cell>
        </row>
        <row r="18">
          <cell r="W18">
            <v>12024</v>
          </cell>
          <cell r="X18">
            <v>6854.0356315918425</v>
          </cell>
        </row>
        <row r="19">
          <cell r="X19">
            <v>2445.371656747001</v>
          </cell>
        </row>
        <row r="20">
          <cell r="S20">
            <v>1070024</v>
          </cell>
          <cell r="U20">
            <v>70019</v>
          </cell>
          <cell r="W20">
            <v>51268</v>
          </cell>
          <cell r="X20">
            <v>8061.0458678230871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16"/>
      <sheetName val="TaS2016   50- 30-20 "/>
    </sheetNames>
    <sheetDataSet>
      <sheetData sheetId="0">
        <row r="33">
          <cell r="M33">
            <v>5686</v>
          </cell>
        </row>
        <row r="34">
          <cell r="M34">
            <v>2808</v>
          </cell>
        </row>
        <row r="35">
          <cell r="M35">
            <v>3966</v>
          </cell>
        </row>
        <row r="36">
          <cell r="M36">
            <v>3543</v>
          </cell>
        </row>
        <row r="37">
          <cell r="M37">
            <v>2321</v>
          </cell>
        </row>
        <row r="38">
          <cell r="M38">
            <v>5058</v>
          </cell>
        </row>
        <row r="39">
          <cell r="M39">
            <v>1878</v>
          </cell>
        </row>
        <row r="40">
          <cell r="M40">
            <v>419</v>
          </cell>
        </row>
        <row r="48">
          <cell r="E48">
            <v>35000</v>
          </cell>
        </row>
        <row r="50">
          <cell r="U50">
            <v>875580.43402080669</v>
          </cell>
        </row>
        <row r="51">
          <cell r="U51">
            <v>411373.41740744101</v>
          </cell>
        </row>
        <row r="52">
          <cell r="U52">
            <v>574657.944502878</v>
          </cell>
        </row>
        <row r="53">
          <cell r="U53">
            <v>552020.11836374889</v>
          </cell>
        </row>
        <row r="54">
          <cell r="U54">
            <v>333019.99207366852</v>
          </cell>
        </row>
        <row r="55">
          <cell r="U55">
            <v>743162.17436863261</v>
          </cell>
        </row>
        <row r="56">
          <cell r="U56">
            <v>313349.35891421355</v>
          </cell>
        </row>
        <row r="57">
          <cell r="U57">
            <v>59588.591659601196</v>
          </cell>
        </row>
        <row r="58">
          <cell r="U58">
            <v>349859.13868900959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16"/>
      <sheetName val="TaS2016   50- 30-20 "/>
    </sheetNames>
    <sheetDataSet>
      <sheetData sheetId="0" refreshError="1">
        <row r="16">
          <cell r="B16">
            <v>705837.34000000008</v>
          </cell>
        </row>
        <row r="32">
          <cell r="N32">
            <v>2000</v>
          </cell>
        </row>
        <row r="48">
          <cell r="B48">
            <v>35000</v>
          </cell>
          <cell r="C48">
            <v>7800</v>
          </cell>
          <cell r="D48">
            <v>95000</v>
          </cell>
          <cell r="F48">
            <v>350841.33999999997</v>
          </cell>
          <cell r="G48">
            <v>30000</v>
          </cell>
        </row>
        <row r="52">
          <cell r="T52">
            <v>3266.7550000000001</v>
          </cell>
        </row>
        <row r="53">
          <cell r="T53">
            <v>7523.0250000000005</v>
          </cell>
        </row>
        <row r="54">
          <cell r="T54">
            <v>2589.0050000000001</v>
          </cell>
        </row>
        <row r="55">
          <cell r="T55">
            <v>5394.89</v>
          </cell>
        </row>
        <row r="56">
          <cell r="T56">
            <v>6181.08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SR2016_RD2015"/>
      <sheetName val="T1-SR2016_RD2015 s korekciou"/>
      <sheetName val="T1-SR2016_RD2015 (%)"/>
      <sheetName val="T2-KO"/>
      <sheetName val="T2-KAP"/>
      <sheetName val="T2-odbory_predmety"/>
      <sheetName val="T3-vstupy"/>
      <sheetName val="T4-štruk_077"/>
      <sheetName val="T5a-abs"/>
      <sheetName val="T5b-studenti"/>
      <sheetName val="T6a-abs"/>
      <sheetName val="T6b-výkon"/>
      <sheetName val="T6c-výkon-fak"/>
      <sheetName val="T7-mzdy"/>
      <sheetName val="T7a-val"/>
      <sheetName val="Korekcia-2015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b-podiely"/>
      <sheetName val="T14c-vstup_DG-ZG"/>
      <sheetName val="T14d-Drš"/>
      <sheetName val="T15-štipendiá-soc-Drš"/>
      <sheetName val="T16-KKŠ"/>
      <sheetName val="T17-Klinické-Zahr_lek"/>
      <sheetName val="T18-Mot_štip"/>
      <sheetName val="T19-počty študentov"/>
      <sheetName val="T20-Publik"/>
      <sheetName val="T20a-EPC"/>
      <sheetName val="T20b-EUC"/>
      <sheetName val="T21-Mobility"/>
      <sheetName val="T22-praxe"/>
      <sheetName val="T23-špecifické_potreb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U12">
            <v>16741</v>
          </cell>
          <cell r="V12">
            <v>1216194</v>
          </cell>
        </row>
        <row r="30">
          <cell r="U30">
            <v>12316.639331519627</v>
          </cell>
          <cell r="V30">
            <v>981017.16361048922</v>
          </cell>
        </row>
        <row r="31">
          <cell r="U31">
            <v>4424.3606684803726</v>
          </cell>
          <cell r="V31">
            <v>235177.10839958925</v>
          </cell>
        </row>
      </sheetData>
      <sheetData sheetId="15" refreshError="1"/>
      <sheetData sheetId="16" refreshError="1"/>
      <sheetData sheetId="17" refreshError="1">
        <row r="27">
          <cell r="V27">
            <v>372273.99999999994</v>
          </cell>
          <cell r="W27">
            <v>418624</v>
          </cell>
          <cell r="AA27">
            <v>379462.31523801596</v>
          </cell>
        </row>
        <row r="28">
          <cell r="V28">
            <v>88578</v>
          </cell>
          <cell r="W28">
            <v>100640</v>
          </cell>
          <cell r="AA28">
            <v>31295.684761984056</v>
          </cell>
        </row>
        <row r="29">
          <cell r="V29">
            <v>460851.99999999994</v>
          </cell>
          <cell r="W29">
            <v>519264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>
        <row r="26">
          <cell r="N26">
            <v>5975</v>
          </cell>
        </row>
        <row r="27">
          <cell r="N27">
            <v>44065</v>
          </cell>
        </row>
      </sheetData>
      <sheetData sheetId="23" refreshError="1">
        <row r="13">
          <cell r="Q13">
            <v>30770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5">
          <cell r="E5">
            <v>13926</v>
          </cell>
          <cell r="F5">
            <v>286100</v>
          </cell>
          <cell r="H5">
            <v>190000</v>
          </cell>
          <cell r="I5">
            <v>12000</v>
          </cell>
          <cell r="K5">
            <v>58571</v>
          </cell>
          <cell r="L5">
            <v>25000</v>
          </cell>
          <cell r="M5">
            <v>705837.34000000008</v>
          </cell>
          <cell r="O5">
            <v>148355</v>
          </cell>
          <cell r="R5">
            <v>34013</v>
          </cell>
          <cell r="S5">
            <v>10000</v>
          </cell>
          <cell r="T5">
            <v>27500</v>
          </cell>
          <cell r="V5">
            <v>50000</v>
          </cell>
        </row>
        <row r="31">
          <cell r="L31">
            <v>83000</v>
          </cell>
        </row>
        <row r="35">
          <cell r="L35">
            <v>5000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5">
          <cell r="G5">
            <v>895089.84879999992</v>
          </cell>
        </row>
        <row r="16">
          <cell r="L16">
            <v>3820916.8438577275</v>
          </cell>
        </row>
        <row r="17">
          <cell r="L17">
            <v>1803526.4372024043</v>
          </cell>
        </row>
        <row r="18">
          <cell r="L18">
            <v>4150466.3824998271</v>
          </cell>
        </row>
        <row r="19">
          <cell r="L19">
            <v>4715148.9472121969</v>
          </cell>
        </row>
        <row r="20">
          <cell r="L20">
            <v>1048507.0086724851</v>
          </cell>
        </row>
        <row r="21">
          <cell r="L21">
            <v>2061332.7376798303</v>
          </cell>
        </row>
        <row r="22">
          <cell r="L22">
            <v>480502.93445329648</v>
          </cell>
        </row>
        <row r="23">
          <cell r="L23">
            <v>392304.58823084412</v>
          </cell>
        </row>
        <row r="24">
          <cell r="L24">
            <v>59449.931391390208</v>
          </cell>
        </row>
      </sheetData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 refreshError="1">
        <row r="5">
          <cell r="E5">
            <v>78091</v>
          </cell>
        </row>
        <row r="6">
          <cell r="E6">
            <v>31977</v>
          </cell>
        </row>
        <row r="7">
          <cell r="E7">
            <v>66955</v>
          </cell>
        </row>
        <row r="8">
          <cell r="E8">
            <v>10000</v>
          </cell>
        </row>
        <row r="10">
          <cell r="E10">
            <v>32479</v>
          </cell>
        </row>
        <row r="11">
          <cell r="E11">
            <v>80536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9">
          <cell r="E9">
            <v>99962</v>
          </cell>
        </row>
        <row r="13">
          <cell r="E13">
            <v>200000</v>
          </cell>
        </row>
      </sheetData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020 po fakultach"/>
      <sheetName val="H2020"/>
      <sheetName val="all"/>
    </sheetNames>
    <sheetDataSet>
      <sheetData sheetId="0">
        <row r="9">
          <cell r="C9">
            <v>30000</v>
          </cell>
          <cell r="D9">
            <v>5000</v>
          </cell>
          <cell r="E9">
            <v>54999.999999999993</v>
          </cell>
          <cell r="F9">
            <v>15000</v>
          </cell>
          <cell r="G9">
            <v>10000</v>
          </cell>
          <cell r="H9">
            <v>30000</v>
          </cell>
          <cell r="I9">
            <v>5000</v>
          </cell>
        </row>
      </sheetData>
      <sheetData sheetId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-soc štip2015-_rozpis"/>
    </sheetNames>
    <sheetDataSet>
      <sheetData sheetId="0" refreshError="1">
        <row r="12">
          <cell r="H12">
            <v>469848</v>
          </cell>
        </row>
        <row r="13">
          <cell r="H13">
            <v>71483</v>
          </cell>
        </row>
        <row r="14">
          <cell r="H14">
            <v>253768</v>
          </cell>
        </row>
        <row r="15">
          <cell r="H15">
            <v>292755</v>
          </cell>
        </row>
        <row r="16">
          <cell r="H16">
            <v>124845</v>
          </cell>
        </row>
        <row r="17">
          <cell r="H17">
            <v>173263</v>
          </cell>
        </row>
        <row r="18">
          <cell r="H18">
            <v>146454</v>
          </cell>
        </row>
        <row r="19">
          <cell r="H19">
            <v>15683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iv.štip - rozpis"/>
      <sheetName val="prehľad_čerpanie_odb"/>
      <sheetName val="vybrané ŠO"/>
      <sheetName val="Počty_študentov_STU"/>
      <sheetName val="Ist_DF"/>
      <sheetName val="IIst_DF"/>
      <sheetName val="IIIst_DF"/>
      <sheetName val="IIIst_EF"/>
    </sheetNames>
    <sheetDataSet>
      <sheetData sheetId="0">
        <row r="14">
          <cell r="G14">
            <v>126964</v>
          </cell>
        </row>
        <row r="15">
          <cell r="G15">
            <v>49814</v>
          </cell>
        </row>
        <row r="16">
          <cell r="G16">
            <v>92702</v>
          </cell>
        </row>
        <row r="17">
          <cell r="G17">
            <v>87964</v>
          </cell>
        </row>
        <row r="18">
          <cell r="G18">
            <v>44832</v>
          </cell>
        </row>
        <row r="19">
          <cell r="G19">
            <v>113114</v>
          </cell>
        </row>
        <row r="20">
          <cell r="G20">
            <v>55645</v>
          </cell>
        </row>
        <row r="21">
          <cell r="G21">
            <v>7533</v>
          </cell>
        </row>
        <row r="22">
          <cell r="G22">
            <v>16530</v>
          </cell>
        </row>
        <row r="32">
          <cell r="E32">
            <v>137218</v>
          </cell>
        </row>
        <row r="33">
          <cell r="E33">
            <v>155146</v>
          </cell>
        </row>
        <row r="34">
          <cell r="E34">
            <v>314951</v>
          </cell>
        </row>
        <row r="35">
          <cell r="E35">
            <v>285305</v>
          </cell>
        </row>
        <row r="36">
          <cell r="E36">
            <v>0</v>
          </cell>
        </row>
        <row r="37">
          <cell r="E37">
            <v>318762</v>
          </cell>
        </row>
        <row r="38">
          <cell r="E38">
            <v>193968</v>
          </cell>
        </row>
        <row r="39">
          <cell r="E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yp_KEN"/>
      <sheetName val="T2 - KEN"/>
      <sheetName val="T3 - data_odbory"/>
      <sheetName val="T4 - sum_data"/>
      <sheetName val="T5 - vyp_vykon"/>
      <sheetName val="T6 - rozpis_610"/>
      <sheetName val="T7 - rozpis_630"/>
    </sheetNames>
    <sheetDataSet>
      <sheetData sheetId="0" refreshError="1"/>
      <sheetData sheetId="1" refreshError="1">
        <row r="5">
          <cell r="B5">
            <v>1.67</v>
          </cell>
        </row>
        <row r="7">
          <cell r="B7">
            <v>1.69</v>
          </cell>
        </row>
        <row r="9">
          <cell r="B9">
            <v>1.54</v>
          </cell>
        </row>
        <row r="10">
          <cell r="B10">
            <v>1.2</v>
          </cell>
        </row>
        <row r="18">
          <cell r="B18">
            <v>3.2</v>
          </cell>
        </row>
        <row r="19">
          <cell r="B19">
            <v>2.19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0-podklad-merge"/>
    </sheetNames>
    <sheetDataSet>
      <sheetData sheetId="0" refreshError="1"/>
      <sheetData sheetId="1" refreshError="1">
        <row r="34">
          <cell r="D34">
            <v>1.5</v>
          </cell>
        </row>
        <row r="35">
          <cell r="D35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"/>
      <sheetName val="T18-stavby"/>
    </sheetNames>
    <sheetDataSet>
      <sheetData sheetId="0" refreshError="1"/>
      <sheetData sheetId="1" refreshError="1"/>
      <sheetData sheetId="2" refreshError="1">
        <row r="52">
          <cell r="C52">
            <v>2</v>
          </cell>
        </row>
        <row r="53">
          <cell r="C53">
            <v>1.66</v>
          </cell>
        </row>
        <row r="54">
          <cell r="C54">
            <v>1.33</v>
          </cell>
        </row>
        <row r="55">
          <cell r="C55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Legenda"/>
      <sheetName val="VYRM98D2"/>
      <sheetName val="VYRM98D"/>
      <sheetName val="VYRM98-10u"/>
      <sheetName val="VYRM97-12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 (2)"/>
      <sheetName val="Mp-Uči"/>
      <sheetName val="vyk95"/>
      <sheetName val="Stavy"/>
      <sheetName val="Mz01-96"/>
      <sheetName val="Mzdy95"/>
      <sheetName val="Mzdy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ata"/>
      <sheetName val="sústava študijných odborov"/>
      <sheetName val="Poznámky"/>
    </sheetNames>
    <sheetDataSet>
      <sheetData sheetId="0" refreshError="1">
        <row r="31">
          <cell r="D31">
            <v>1</v>
          </cell>
        </row>
        <row r="32">
          <cell r="D32">
            <v>0.3</v>
          </cell>
        </row>
        <row r="33">
          <cell r="D33">
            <v>1.5</v>
          </cell>
        </row>
        <row r="34">
          <cell r="D34">
            <v>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96"/>
  <sheetViews>
    <sheetView tabSelected="1" view="pageBreakPreview" zoomScale="70" zoomScaleNormal="85" zoomScaleSheetLayoutView="70" workbookViewId="0">
      <pane xSplit="2" ySplit="9" topLeftCell="C10" activePane="bottomRight" state="frozen"/>
      <selection pane="topRight" activeCell="B1" sqref="B1"/>
      <selection pane="bottomLeft" activeCell="A5" sqref="A5"/>
      <selection pane="bottomRight" activeCell="S45" sqref="S45"/>
    </sheetView>
  </sheetViews>
  <sheetFormatPr defaultColWidth="9.140625" defaultRowHeight="12.75" x14ac:dyDescent="0.2"/>
  <cols>
    <col min="1" max="1" width="3.140625" style="2" customWidth="1"/>
    <col min="2" max="2" width="28.7109375" style="2" customWidth="1"/>
    <col min="3" max="3" width="15.7109375" style="189" customWidth="1"/>
    <col min="4" max="4" width="12.28515625" style="2" customWidth="1"/>
    <col min="5" max="5" width="11.140625" style="2" customWidth="1"/>
    <col min="6" max="6" width="11.28515625" style="2" customWidth="1"/>
    <col min="7" max="7" width="10.7109375" style="2" customWidth="1"/>
    <col min="8" max="8" width="11.85546875" style="2" customWidth="1"/>
    <col min="9" max="9" width="12.28515625" style="2" customWidth="1"/>
    <col min="10" max="10" width="11.140625" style="2" customWidth="1"/>
    <col min="11" max="12" width="10.85546875" style="2" customWidth="1"/>
    <col min="13" max="13" width="13.85546875" style="10" customWidth="1"/>
    <col min="14" max="14" width="15.85546875" style="2" customWidth="1"/>
    <col min="15" max="15" width="10.5703125" style="2" customWidth="1"/>
    <col min="16" max="18" width="9.7109375" style="2" hidden="1" customWidth="1"/>
    <col min="19" max="19" width="11.28515625" style="2" customWidth="1"/>
    <col min="20" max="20" width="13" style="10" customWidth="1"/>
    <col min="21" max="21" width="14.140625" style="10" customWidth="1"/>
    <col min="22" max="22" width="17.140625" style="2" customWidth="1"/>
    <col min="23" max="23" width="14" style="12" customWidth="1"/>
    <col min="24" max="24" width="15.85546875" style="2" customWidth="1"/>
    <col min="25" max="25" width="13.28515625" style="2" customWidth="1"/>
    <col min="26" max="26" width="11.5703125" style="2" bestFit="1" customWidth="1"/>
    <col min="27" max="27" width="9.140625" style="2"/>
    <col min="28" max="28" width="11.5703125" style="2" bestFit="1" customWidth="1"/>
    <col min="29" max="16384" width="9.140625" style="2"/>
  </cols>
  <sheetData>
    <row r="1" spans="2:27" ht="31.15" customHeight="1" x14ac:dyDescent="0.25">
      <c r="B1" s="376" t="s">
        <v>73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</row>
    <row r="2" spans="2:27" ht="18.75" hidden="1" x14ac:dyDescent="0.3">
      <c r="B2" s="3"/>
      <c r="C2" s="4"/>
      <c r="D2" s="5"/>
      <c r="E2" s="5"/>
      <c r="F2" s="5"/>
      <c r="G2" s="5"/>
      <c r="H2" s="5"/>
      <c r="I2" s="5"/>
      <c r="J2" s="5"/>
      <c r="K2" s="5"/>
      <c r="L2" s="270"/>
      <c r="M2" s="6"/>
      <c r="N2" s="5"/>
      <c r="O2" s="5"/>
      <c r="P2" s="5"/>
      <c r="Q2" s="190"/>
      <c r="R2" s="190"/>
      <c r="S2" s="5"/>
      <c r="T2" s="6"/>
      <c r="U2" s="6"/>
      <c r="V2" s="5"/>
    </row>
    <row r="3" spans="2:27" ht="18" hidden="1" x14ac:dyDescent="0.25">
      <c r="B3" s="3"/>
      <c r="C3" s="4"/>
      <c r="D3" s="5"/>
      <c r="E3" s="5"/>
      <c r="F3" s="5"/>
      <c r="G3" s="7"/>
      <c r="H3" s="8"/>
      <c r="I3" s="8"/>
      <c r="J3" s="8"/>
      <c r="K3" s="8"/>
      <c r="L3" s="8"/>
      <c r="M3" s="9"/>
      <c r="N3" s="8"/>
      <c r="O3" s="8"/>
      <c r="P3" s="8"/>
      <c r="Q3" s="8"/>
      <c r="R3" s="8"/>
      <c r="S3" s="5"/>
      <c r="V3" s="11" t="s">
        <v>0</v>
      </c>
    </row>
    <row r="4" spans="2:27" s="12" customFormat="1" ht="12.75" hidden="1" customHeight="1" thickBot="1" x14ac:dyDescent="0.3">
      <c r="C4" s="13"/>
      <c r="D4" s="14"/>
      <c r="E4" s="15"/>
      <c r="F4" s="15"/>
      <c r="G4" s="8"/>
      <c r="H4" s="16"/>
      <c r="I4" s="8"/>
      <c r="J4" s="8"/>
      <c r="K4" s="8"/>
      <c r="L4" s="8"/>
      <c r="M4" s="9"/>
      <c r="N4" s="8"/>
      <c r="O4" s="8"/>
      <c r="P4" s="8"/>
      <c r="Q4" s="8"/>
      <c r="R4" s="8"/>
      <c r="S4" s="17"/>
      <c r="T4" s="18"/>
      <c r="U4" s="18"/>
      <c r="V4" s="19" t="s">
        <v>1</v>
      </c>
    </row>
    <row r="5" spans="2:27" s="27" customFormat="1" ht="13.5" thickBot="1" x14ac:dyDescent="0.25">
      <c r="B5" s="21"/>
      <c r="C5" s="22">
        <f>C9/'[26]SD 2011 HZ AS  zaokr.'!B11</f>
        <v>1.0031879574286906</v>
      </c>
      <c r="D5" s="23"/>
      <c r="E5" s="227"/>
      <c r="F5" s="23"/>
      <c r="G5" s="23"/>
      <c r="H5" s="23"/>
      <c r="I5" s="23"/>
      <c r="J5" s="23"/>
      <c r="K5" s="23"/>
      <c r="L5" s="23"/>
      <c r="M5" s="24"/>
      <c r="N5" s="23"/>
      <c r="O5" s="23"/>
      <c r="P5" s="23"/>
      <c r="Q5" s="23"/>
      <c r="R5" s="23"/>
      <c r="S5" s="23"/>
      <c r="T5" s="25"/>
      <c r="U5" s="25"/>
      <c r="V5" s="26"/>
    </row>
    <row r="6" spans="2:27" ht="38.25" customHeight="1" thickBot="1" x14ac:dyDescent="0.3">
      <c r="B6" s="28" t="s">
        <v>2</v>
      </c>
      <c r="C6" s="29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1" t="s">
        <v>8</v>
      </c>
      <c r="I6" s="30" t="s">
        <v>9</v>
      </c>
      <c r="J6" s="30" t="s">
        <v>10</v>
      </c>
      <c r="K6" s="32" t="s">
        <v>11</v>
      </c>
      <c r="L6" s="30" t="s">
        <v>78</v>
      </c>
      <c r="M6" s="33" t="s">
        <v>101</v>
      </c>
      <c r="N6" s="32" t="s">
        <v>12</v>
      </c>
      <c r="O6" s="226" t="s">
        <v>48</v>
      </c>
      <c r="P6" s="191"/>
      <c r="Q6" s="192" t="s">
        <v>49</v>
      </c>
      <c r="R6" s="192" t="s">
        <v>50</v>
      </c>
      <c r="S6" s="33" t="s">
        <v>59</v>
      </c>
      <c r="T6" s="34" t="s">
        <v>60</v>
      </c>
      <c r="U6" s="34" t="s">
        <v>51</v>
      </c>
      <c r="V6" s="35" t="s">
        <v>13</v>
      </c>
      <c r="W6" s="225" t="s">
        <v>74</v>
      </c>
      <c r="X6" s="37"/>
    </row>
    <row r="7" spans="2:27" s="44" customFormat="1" ht="23.25" hidden="1" customHeight="1" thickBot="1" x14ac:dyDescent="0.3">
      <c r="B7" s="28" t="s">
        <v>14</v>
      </c>
      <c r="C7" s="38"/>
      <c r="D7" s="39" t="e">
        <f>D9+#REF!</f>
        <v>#REF!</v>
      </c>
      <c r="E7" s="39" t="e">
        <f>E9+#REF!</f>
        <v>#REF!</v>
      </c>
      <c r="F7" s="39" t="e">
        <f>F9+#REF!</f>
        <v>#REF!</v>
      </c>
      <c r="G7" s="39" t="e">
        <f>G9+#REF!</f>
        <v>#REF!</v>
      </c>
      <c r="H7" s="39" t="e">
        <f>H9+#REF!</f>
        <v>#REF!</v>
      </c>
      <c r="I7" s="39" t="e">
        <f>I9+#REF!</f>
        <v>#REF!</v>
      </c>
      <c r="J7" s="39" t="e">
        <f>J9+#REF!</f>
        <v>#REF!</v>
      </c>
      <c r="K7" s="39" t="e">
        <f>K9+#REF!</f>
        <v>#REF!</v>
      </c>
      <c r="L7" s="39"/>
      <c r="M7" s="40" t="e">
        <f>SUM(D7:J7)</f>
        <v>#REF!</v>
      </c>
      <c r="N7" s="39" t="e">
        <f>N9+#REF!</f>
        <v>#REF!</v>
      </c>
      <c r="O7" s="39"/>
      <c r="P7" s="39" t="e">
        <f>P9+#REF!</f>
        <v>#REF!</v>
      </c>
      <c r="Q7" s="39"/>
      <c r="R7" s="39"/>
      <c r="S7" s="39" t="e">
        <f>S9+#REF!</f>
        <v>#REF!</v>
      </c>
      <c r="T7" s="40"/>
      <c r="U7" s="40"/>
      <c r="V7" s="41" t="e">
        <f>SUM(M7:U7)</f>
        <v>#REF!</v>
      </c>
      <c r="W7" s="217" t="e">
        <f>'[26]SD 2010  po KR  AS bez vzv09pôv'!Q10</f>
        <v>#REF!</v>
      </c>
      <c r="X7" s="43"/>
    </row>
    <row r="8" spans="2:27" ht="22.5" customHeight="1" thickBot="1" x14ac:dyDescent="0.3">
      <c r="B8" s="45"/>
      <c r="C8" s="258">
        <f>C11+C38+C73</f>
        <v>57125520</v>
      </c>
      <c r="D8" s="46"/>
      <c r="E8" s="46"/>
      <c r="F8" s="46"/>
      <c r="G8" s="46"/>
      <c r="H8" s="46"/>
      <c r="I8" s="46"/>
      <c r="J8" s="46"/>
      <c r="K8" s="46"/>
      <c r="L8" s="46"/>
      <c r="M8" s="252">
        <f>D11+E11+F11+G11+H11+I11+J11+K11</f>
        <v>24954882.145297695</v>
      </c>
      <c r="N8" s="46"/>
      <c r="O8" s="46"/>
      <c r="P8" s="46"/>
      <c r="Q8" s="46"/>
      <c r="R8" s="46"/>
      <c r="S8" s="46"/>
      <c r="T8" s="47"/>
      <c r="U8" s="47"/>
      <c r="V8" s="261"/>
      <c r="W8" s="217"/>
      <c r="X8" s="36"/>
    </row>
    <row r="9" spans="2:27" s="44" customFormat="1" ht="26.25" hidden="1" customHeight="1" thickBot="1" x14ac:dyDescent="0.3">
      <c r="B9" s="48" t="s">
        <v>15</v>
      </c>
      <c r="C9" s="49">
        <f t="shared" ref="C9:T9" si="0">C10</f>
        <v>57125520</v>
      </c>
      <c r="D9" s="50">
        <f t="shared" si="0"/>
        <v>10113479.939965926</v>
      </c>
      <c r="E9" s="50">
        <f t="shared" si="0"/>
        <v>4534876.8563271062</v>
      </c>
      <c r="F9" s="50">
        <f t="shared" si="0"/>
        <v>8820244.1620929204</v>
      </c>
      <c r="G9" s="50">
        <f t="shared" si="0"/>
        <v>9670132.6335940603</v>
      </c>
      <c r="H9" s="50">
        <f t="shared" si="0"/>
        <v>3502576.976531887</v>
      </c>
      <c r="I9" s="50">
        <f t="shared" si="0"/>
        <v>8173396.9998441897</v>
      </c>
      <c r="J9" s="50">
        <f t="shared" si="0"/>
        <v>2621457.8695414225</v>
      </c>
      <c r="K9" s="50">
        <f t="shared" si="0"/>
        <v>883953.13037036732</v>
      </c>
      <c r="L9" s="50"/>
      <c r="M9" s="51">
        <f>SUM(D9:J9)</f>
        <v>47436165.437897503</v>
      </c>
      <c r="N9" s="50">
        <f t="shared" si="0"/>
        <v>2496695.5204393975</v>
      </c>
      <c r="O9" s="50">
        <f t="shared" si="0"/>
        <v>30964</v>
      </c>
      <c r="P9" s="50">
        <f t="shared" si="0"/>
        <v>0</v>
      </c>
      <c r="Q9" s="50"/>
      <c r="R9" s="50"/>
      <c r="S9" s="50">
        <f t="shared" si="0"/>
        <v>2761969.9008936966</v>
      </c>
      <c r="T9" s="50">
        <f t="shared" si="0"/>
        <v>1984969.3640000001</v>
      </c>
      <c r="U9" s="50"/>
      <c r="V9" s="50">
        <f>SUM(M9:U9)</f>
        <v>54710764.2232306</v>
      </c>
      <c r="W9" s="217"/>
      <c r="X9" s="43"/>
    </row>
    <row r="10" spans="2:27" s="44" customFormat="1" ht="22.9" customHeight="1" thickBot="1" x14ac:dyDescent="0.3">
      <c r="B10" s="52" t="s">
        <v>16</v>
      </c>
      <c r="C10" s="53">
        <v>57125520</v>
      </c>
      <c r="D10" s="53">
        <f t="shared" ref="D10:K10" si="1">D11+D38+D73</f>
        <v>10113479.939965926</v>
      </c>
      <c r="E10" s="53">
        <f t="shared" si="1"/>
        <v>4534876.8563271062</v>
      </c>
      <c r="F10" s="53">
        <f t="shared" si="1"/>
        <v>8820244.1620929204</v>
      </c>
      <c r="G10" s="53">
        <f t="shared" si="1"/>
        <v>9670132.6335940603</v>
      </c>
      <c r="H10" s="53">
        <f t="shared" si="1"/>
        <v>3502576.976531887</v>
      </c>
      <c r="I10" s="53">
        <f t="shared" si="1"/>
        <v>8173396.9998441897</v>
      </c>
      <c r="J10" s="53">
        <f t="shared" si="1"/>
        <v>2621457.8695414225</v>
      </c>
      <c r="K10" s="53">
        <f t="shared" si="1"/>
        <v>883953.13037036732</v>
      </c>
      <c r="L10" s="53">
        <f>L38</f>
        <v>119128.4</v>
      </c>
      <c r="M10" s="53">
        <f>SUM(D10:L10)</f>
        <v>48439246.968267865</v>
      </c>
      <c r="N10" s="53">
        <f>N11+N38+N73</f>
        <v>2496695.5204393975</v>
      </c>
      <c r="O10" s="53">
        <f>O11+O38+O73</f>
        <v>30964</v>
      </c>
      <c r="P10" s="53"/>
      <c r="Q10" s="53"/>
      <c r="R10" s="53"/>
      <c r="S10" s="53">
        <f>S11+S38+S73</f>
        <v>2761969.9008936966</v>
      </c>
      <c r="T10" s="53">
        <f>T11+T38+T73</f>
        <v>1984969.3640000001</v>
      </c>
      <c r="U10" s="53">
        <f>U11+U38+U73</f>
        <v>1411674.6800000002</v>
      </c>
      <c r="V10" s="54">
        <f>M10+N10+O10+S10+T10+U10</f>
        <v>57125520.433600955</v>
      </c>
      <c r="W10" s="54">
        <v>56970638.293444768</v>
      </c>
      <c r="X10" s="55"/>
    </row>
    <row r="11" spans="2:27" s="59" customFormat="1" ht="31.9" customHeight="1" thickBot="1" x14ac:dyDescent="0.25">
      <c r="B11" s="56" t="s">
        <v>17</v>
      </c>
      <c r="C11" s="196">
        <v>28327771</v>
      </c>
      <c r="D11" s="57">
        <f t="shared" ref="D11:K11" si="2">D12+D17+D21</f>
        <v>5414446.2861081995</v>
      </c>
      <c r="E11" s="57">
        <f t="shared" si="2"/>
        <v>2397361.3891247022</v>
      </c>
      <c r="F11" s="57">
        <f t="shared" si="2"/>
        <v>3878615.8695930927</v>
      </c>
      <c r="G11" s="57">
        <f t="shared" si="2"/>
        <v>4170669.1163818627</v>
      </c>
      <c r="H11" s="57">
        <f t="shared" si="2"/>
        <v>2248646.0278594019</v>
      </c>
      <c r="I11" s="57">
        <f t="shared" si="2"/>
        <v>4717358.9790027868</v>
      </c>
      <c r="J11" s="57">
        <f t="shared" si="2"/>
        <v>1659351.9350881258</v>
      </c>
      <c r="K11" s="57">
        <f t="shared" si="2"/>
        <v>468432.5421395232</v>
      </c>
      <c r="L11" s="57"/>
      <c r="M11" s="57">
        <f>M12+M17+M21</f>
        <v>24954882.145297695</v>
      </c>
      <c r="N11" s="57"/>
      <c r="O11" s="57"/>
      <c r="P11" s="57">
        <f>P12+P21</f>
        <v>15600687.954132177</v>
      </c>
      <c r="Q11" s="57">
        <f>Q12+Q21</f>
        <v>0</v>
      </c>
      <c r="R11" s="57">
        <f>R12+R21</f>
        <v>0</v>
      </c>
      <c r="S11" s="57">
        <f>S12+S17+S21</f>
        <v>1807430.1207023063</v>
      </c>
      <c r="T11" s="57">
        <f>T12+T17+T21</f>
        <v>859621.36399999994</v>
      </c>
      <c r="U11" s="57">
        <f>U12+U17+U21</f>
        <v>705837.34000000008</v>
      </c>
      <c r="V11" s="57">
        <f>V12+V17+V21</f>
        <v>28327770.970000003</v>
      </c>
      <c r="W11" s="57">
        <v>27948700.445206769</v>
      </c>
      <c r="X11" s="55"/>
      <c r="Z11" s="42"/>
      <c r="AA11" s="42"/>
    </row>
    <row r="12" spans="2:27" s="59" customFormat="1" ht="15" customHeight="1" x14ac:dyDescent="0.25">
      <c r="B12" s="60" t="s">
        <v>18</v>
      </c>
      <c r="C12" s="61">
        <v>16800060</v>
      </c>
      <c r="D12" s="220">
        <f>'[27]Mzdy_výkon_2016_50,30,20'!$Y$12</f>
        <v>3357149.2988812071</v>
      </c>
      <c r="E12" s="220">
        <f>'[27]Mzdy_výkon_2016_50,30,20'!$Y$13</f>
        <v>1468926.014583773</v>
      </c>
      <c r="F12" s="220">
        <f>'[27]Mzdy_výkon_2016_50,30,20'!$Y$14</f>
        <v>2443755.8617531173</v>
      </c>
      <c r="G12" s="220">
        <f>'[27]Mzdy_výkon_2016_50,30,20'!$Y$15</f>
        <v>2676515.5310784867</v>
      </c>
      <c r="H12" s="220">
        <f>'[27]Mzdy_výkon_2016_50,30,20'!$Y$16</f>
        <v>1416883.1625634122</v>
      </c>
      <c r="I12" s="220">
        <f>'[27]Mzdy_výkon_2016_50,30,20'!$Y$17</f>
        <v>2939494.6779838414</v>
      </c>
      <c r="J12" s="220">
        <f>'[27]Mzdy_výkon_2016_50,30,20'!$Y$18</f>
        <v>995564.0356315918</v>
      </c>
      <c r="K12" s="221">
        <f>'[27]Mzdy_výkon_2016_50,30,20'!$Y$19</f>
        <v>302399.37165674701</v>
      </c>
      <c r="L12" s="272">
        <v>0</v>
      </c>
      <c r="M12" s="64">
        <f>D12+E12+F12+G12+H12+I12+J12+K12+L12</f>
        <v>15600687.954132177</v>
      </c>
      <c r="N12" s="221"/>
      <c r="O12" s="221"/>
      <c r="P12" s="221">
        <f>SUM(D12:K12)</f>
        <v>15600687.954132177</v>
      </c>
      <c r="Q12" s="222"/>
      <c r="R12" s="222"/>
      <c r="S12" s="222">
        <f>'[28]Mzdy_výkon_2016_50,30,20'!$S$20+'[28]Mzdy_výkon_2016_50,30,20'!$X$20</f>
        <v>1078085.0458678231</v>
      </c>
      <c r="T12" s="223">
        <f>'[28]Mzdy_výkon_2016_50,30,20'!$U$20+'[28]Mzdy_výkon_2016_50,30,20'!$W$20</f>
        <v>121287</v>
      </c>
      <c r="U12" s="223"/>
      <c r="V12" s="224">
        <f>M12+S12+T12</f>
        <v>16800060</v>
      </c>
      <c r="W12" s="224">
        <v>16774398.997933999</v>
      </c>
      <c r="X12" s="55"/>
      <c r="Z12" s="42"/>
    </row>
    <row r="13" spans="2:27" s="10" customFormat="1" ht="15.75" x14ac:dyDescent="0.25">
      <c r="B13" s="66" t="s">
        <v>19</v>
      </c>
      <c r="C13" s="208"/>
      <c r="D13" s="110">
        <v>6273</v>
      </c>
      <c r="E13" s="68"/>
      <c r="F13" s="68"/>
      <c r="G13" s="68"/>
      <c r="H13" s="68"/>
      <c r="I13" s="68"/>
      <c r="J13" s="68"/>
      <c r="K13" s="69"/>
      <c r="L13" s="110"/>
      <c r="M13" s="292">
        <f t="shared" ref="M13:M15" si="3">D13+E13+F13+G13+H13+I13+J13+K13+L13</f>
        <v>6273</v>
      </c>
      <c r="N13" s="69"/>
      <c r="O13" s="69"/>
      <c r="P13" s="69"/>
      <c r="Q13" s="69"/>
      <c r="R13" s="69"/>
      <c r="S13" s="69"/>
      <c r="T13" s="151"/>
      <c r="U13" s="204"/>
      <c r="V13" s="70">
        <f>M13</f>
        <v>6273</v>
      </c>
      <c r="W13" s="70"/>
      <c r="X13" s="55"/>
    </row>
    <row r="14" spans="2:27" s="10" customFormat="1" ht="15.75" x14ac:dyDescent="0.25">
      <c r="B14" s="66" t="s">
        <v>83</v>
      </c>
      <c r="C14" s="195"/>
      <c r="D14" s="68"/>
      <c r="E14" s="68"/>
      <c r="F14" s="68"/>
      <c r="G14" s="68"/>
      <c r="H14" s="68"/>
      <c r="I14" s="68"/>
      <c r="J14" s="68"/>
      <c r="K14" s="69"/>
      <c r="L14" s="110"/>
      <c r="M14" s="292">
        <f t="shared" si="3"/>
        <v>0</v>
      </c>
      <c r="N14" s="69"/>
      <c r="O14" s="69"/>
      <c r="P14" s="69"/>
      <c r="Q14" s="69"/>
      <c r="R14" s="69"/>
      <c r="S14" s="69"/>
      <c r="T14" s="84">
        <f>'[28]Mzdy_výkon_2016_50,30,20'!$U$20</f>
        <v>70019</v>
      </c>
      <c r="U14" s="205"/>
      <c r="V14" s="70">
        <f>T14</f>
        <v>70019</v>
      </c>
      <c r="W14" s="70">
        <v>68810</v>
      </c>
      <c r="X14" s="55"/>
    </row>
    <row r="15" spans="2:27" s="10" customFormat="1" ht="15.75" x14ac:dyDescent="0.25">
      <c r="B15" s="66" t="s">
        <v>84</v>
      </c>
      <c r="C15" s="195"/>
      <c r="D15" s="68">
        <f>'[28]Mzdy_výkon_2016_50,30,20'!$W$12</f>
        <v>12024</v>
      </c>
      <c r="E15" s="68">
        <v>0</v>
      </c>
      <c r="F15" s="68">
        <f>'[28]Mzdy_výkon_2016_50,30,20'!$W$14</f>
        <v>12024</v>
      </c>
      <c r="G15" s="68">
        <v>0</v>
      </c>
      <c r="H15" s="68">
        <v>0</v>
      </c>
      <c r="I15" s="68">
        <f>'[28]Mzdy_výkon_2016_50,30,20'!$W$17</f>
        <v>12024</v>
      </c>
      <c r="J15" s="68">
        <f>'[28]Mzdy_výkon_2016_50,30,20'!$W$18</f>
        <v>12024</v>
      </c>
      <c r="K15" s="69">
        <v>0</v>
      </c>
      <c r="L15" s="110"/>
      <c r="M15" s="292">
        <f t="shared" si="3"/>
        <v>48096</v>
      </c>
      <c r="N15" s="69"/>
      <c r="O15" s="69"/>
      <c r="P15" s="69"/>
      <c r="Q15" s="69"/>
      <c r="R15" s="69"/>
      <c r="S15" s="69">
        <v>0</v>
      </c>
      <c r="T15" s="84">
        <f>'[28]Mzdy_výkon_2016_50,30,20'!$W$20</f>
        <v>51268</v>
      </c>
      <c r="U15" s="205"/>
      <c r="V15" s="70">
        <f>D15+F15+I15+J15+T15</f>
        <v>99364</v>
      </c>
      <c r="W15" s="70">
        <v>96653</v>
      </c>
      <c r="X15" s="55"/>
    </row>
    <row r="16" spans="2:27" s="10" customFormat="1" ht="15.75" x14ac:dyDescent="0.25">
      <c r="B16" s="279" t="s">
        <v>85</v>
      </c>
      <c r="C16" s="280"/>
      <c r="D16" s="281">
        <f>'[28]Mzdy_výkon_2016_50,30,20'!$X$12</f>
        <v>24181.298881207345</v>
      </c>
      <c r="E16" s="281">
        <f>'[28]Mzdy_výkon_2016_50,30,20'!$X$13</f>
        <v>11327.014583773083</v>
      </c>
      <c r="F16" s="281">
        <f>'[28]Mzdy_výkon_2016_50,30,20'!$X$14</f>
        <v>18795.861753117249</v>
      </c>
      <c r="G16" s="281">
        <f>'[28]Mzdy_výkon_2016_50,30,20'!$X$15</f>
        <v>18697.531078486933</v>
      </c>
      <c r="H16" s="281">
        <f>'[28]Mzdy_výkon_2016_50,30,20'!$X$16</f>
        <v>10239.162563412292</v>
      </c>
      <c r="I16" s="281">
        <f>'[28]Mzdy_výkon_2016_50,30,20'!$X$17</f>
        <v>21955.677983841182</v>
      </c>
      <c r="J16" s="281">
        <f>'[28]Mzdy_výkon_2016_50,30,20'!$X$18</f>
        <v>6854.0356315918425</v>
      </c>
      <c r="K16" s="282">
        <f>'[28]Mzdy_výkon_2016_50,30,20'!$X$19</f>
        <v>2445.371656747001</v>
      </c>
      <c r="L16" s="282">
        <v>0</v>
      </c>
      <c r="M16" s="283">
        <f>SUM(D16:L16)</f>
        <v>114495.95413217694</v>
      </c>
      <c r="N16" s="284"/>
      <c r="O16" s="284"/>
      <c r="P16" s="285"/>
      <c r="Q16" s="285"/>
      <c r="R16" s="285"/>
      <c r="S16" s="285">
        <f>'[28]Mzdy_výkon_2016_50,30,20'!$X$20</f>
        <v>8061.0458678230871</v>
      </c>
      <c r="T16" s="314"/>
      <c r="U16" s="315"/>
      <c r="V16" s="286">
        <f>M16+N16+O16+S16+T16+U15</f>
        <v>122557.00000000003</v>
      </c>
      <c r="W16" s="286"/>
      <c r="X16" s="55"/>
    </row>
    <row r="17" spans="2:24" s="59" customFormat="1" ht="30" customHeight="1" thickBot="1" x14ac:dyDescent="0.3">
      <c r="B17" s="293" t="s">
        <v>22</v>
      </c>
      <c r="C17" s="294"/>
      <c r="D17" s="295">
        <f t="shared" ref="D17:K17" si="4">D12*35.2%</f>
        <v>1181716.5532061851</v>
      </c>
      <c r="E17" s="295">
        <f t="shared" si="4"/>
        <v>517061.95713348815</v>
      </c>
      <c r="F17" s="295">
        <f t="shared" si="4"/>
        <v>860202.06333709741</v>
      </c>
      <c r="G17" s="295">
        <f t="shared" si="4"/>
        <v>942133.46693962743</v>
      </c>
      <c r="H17" s="295">
        <f t="shared" si="4"/>
        <v>498742.87322232116</v>
      </c>
      <c r="I17" s="295">
        <f t="shared" si="4"/>
        <v>1034702.1266503122</v>
      </c>
      <c r="J17" s="295">
        <f t="shared" si="4"/>
        <v>350438.54054232035</v>
      </c>
      <c r="K17" s="295">
        <f t="shared" si="4"/>
        <v>106444.57882317496</v>
      </c>
      <c r="L17" s="295"/>
      <c r="M17" s="296">
        <f>SUM(D17:K17)</f>
        <v>5491442.1598545266</v>
      </c>
      <c r="N17" s="297"/>
      <c r="O17" s="297"/>
      <c r="P17" s="298"/>
      <c r="Q17" s="299"/>
      <c r="R17" s="299"/>
      <c r="S17" s="299">
        <f>S12*35.2%</f>
        <v>379485.93614547374</v>
      </c>
      <c r="T17" s="300">
        <f>T12*35.2%</f>
        <v>42693.024000000005</v>
      </c>
      <c r="U17" s="301"/>
      <c r="V17" s="302">
        <f>SUM(M17:U17)</f>
        <v>5913621.120000001</v>
      </c>
      <c r="W17" s="302">
        <v>5904589.4472727682</v>
      </c>
      <c r="X17" s="55"/>
    </row>
    <row r="18" spans="2:24" s="10" customFormat="1" ht="15.75" hidden="1" thickBot="1" x14ac:dyDescent="0.25">
      <c r="B18" s="66" t="s">
        <v>23</v>
      </c>
      <c r="C18" s="19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55"/>
    </row>
    <row r="19" spans="2:24" s="10" customFormat="1" ht="15.75" hidden="1" thickBot="1" x14ac:dyDescent="0.25">
      <c r="B19" s="66" t="s">
        <v>20</v>
      </c>
      <c r="C19" s="19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55"/>
    </row>
    <row r="20" spans="2:24" s="10" customFormat="1" ht="15.75" hidden="1" thickBot="1" x14ac:dyDescent="0.25">
      <c r="B20" s="290" t="s">
        <v>21</v>
      </c>
      <c r="C20" s="291"/>
      <c r="D20" s="290"/>
      <c r="E20" s="290"/>
      <c r="F20" s="290"/>
      <c r="G20" s="290"/>
      <c r="H20" s="290"/>
      <c r="I20" s="290"/>
      <c r="J20" s="290"/>
      <c r="K20" s="290"/>
      <c r="L20" s="290"/>
      <c r="M20" s="290">
        <f>D21+E21+F21+G21+H21+I21+J21+K21</f>
        <v>3862752.0313109909</v>
      </c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55"/>
    </row>
    <row r="21" spans="2:24" s="59" customFormat="1" ht="16.899999999999999" customHeight="1" x14ac:dyDescent="0.2">
      <c r="B21" s="340" t="s">
        <v>24</v>
      </c>
      <c r="C21" s="341">
        <v>5614090</v>
      </c>
      <c r="D21" s="342">
        <f>[29]TaS16!$U$50</f>
        <v>875580.43402080669</v>
      </c>
      <c r="E21" s="342">
        <f>[29]TaS16!$U$51</f>
        <v>411373.41740744101</v>
      </c>
      <c r="F21" s="342">
        <f>[29]TaS16!$U$52</f>
        <v>574657.944502878</v>
      </c>
      <c r="G21" s="342">
        <f>[29]TaS16!$U$53</f>
        <v>552020.11836374889</v>
      </c>
      <c r="H21" s="342">
        <f>[29]TaS16!$U$54</f>
        <v>333019.99207366852</v>
      </c>
      <c r="I21" s="342">
        <f>[29]TaS16!$U$55</f>
        <v>743162.17436863261</v>
      </c>
      <c r="J21" s="342">
        <f>[29]TaS16!$U$56</f>
        <v>313349.35891421355</v>
      </c>
      <c r="K21" s="342">
        <f>[29]TaS16!$U$57</f>
        <v>59588.591659601196</v>
      </c>
      <c r="L21" s="342"/>
      <c r="M21" s="342">
        <f>D21+E21+F21+G21+H21+I21+J21+K21</f>
        <v>3862752.0313109909</v>
      </c>
      <c r="N21" s="343"/>
      <c r="O21" s="343"/>
      <c r="P21" s="343"/>
      <c r="Q21" s="343"/>
      <c r="R21" s="343"/>
      <c r="S21" s="342">
        <f>[29]TaS16!$U$58</f>
        <v>349859.13868900959</v>
      </c>
      <c r="T21" s="342">
        <f>+T25+T27+T28+T29+T30+T31+T32+T33+T35+T34</f>
        <v>695641.34</v>
      </c>
      <c r="U21" s="342">
        <f>[30]TaS16!$B$16</f>
        <v>705837.34000000008</v>
      </c>
      <c r="V21" s="342">
        <f>M21+N21+O21+S21+T21+U21</f>
        <v>5614089.8500000006</v>
      </c>
      <c r="W21" s="342">
        <v>5269712</v>
      </c>
      <c r="X21" s="55"/>
    </row>
    <row r="22" spans="2:24" s="10" customFormat="1" ht="15" customHeight="1" x14ac:dyDescent="0.25">
      <c r="B22" s="66" t="s">
        <v>86</v>
      </c>
      <c r="C22" s="331">
        <v>50040</v>
      </c>
      <c r="D22" s="68">
        <f>'[31]T12-špecifiká'!$N$26</f>
        <v>5975</v>
      </c>
      <c r="E22" s="68">
        <f>'[31]T12-špecifiká'!$N$27</f>
        <v>44065</v>
      </c>
      <c r="F22" s="68"/>
      <c r="G22" s="68">
        <v>0</v>
      </c>
      <c r="H22" s="68">
        <v>0</v>
      </c>
      <c r="I22" s="68">
        <v>0</v>
      </c>
      <c r="J22" s="68">
        <v>0</v>
      </c>
      <c r="K22" s="69">
        <v>0</v>
      </c>
      <c r="L22" s="110"/>
      <c r="M22" s="82">
        <f>D22+E22+F22+G22+H22+I22+J22+K22</f>
        <v>50040</v>
      </c>
      <c r="N22" s="69"/>
      <c r="O22" s="69"/>
      <c r="P22" s="69"/>
      <c r="Q22" s="71"/>
      <c r="R22" s="71"/>
      <c r="S22" s="71"/>
      <c r="T22" s="151"/>
      <c r="V22" s="70">
        <f>M22+N22+O22+S22+T22+U22</f>
        <v>50040</v>
      </c>
      <c r="W22" s="70">
        <v>50040</v>
      </c>
      <c r="X22" s="55"/>
    </row>
    <row r="23" spans="2:24" s="10" customFormat="1" ht="15.75" hidden="1" x14ac:dyDescent="0.25">
      <c r="B23" s="211" t="s">
        <v>54</v>
      </c>
      <c r="C23" s="67"/>
      <c r="D23" s="68"/>
      <c r="E23" s="68"/>
      <c r="F23" s="68"/>
      <c r="G23" s="68"/>
      <c r="H23" s="68"/>
      <c r="I23" s="68"/>
      <c r="J23" s="68"/>
      <c r="K23" s="69"/>
      <c r="L23" s="110"/>
      <c r="M23" s="82"/>
      <c r="N23" s="69"/>
      <c r="O23" s="69"/>
      <c r="P23" s="69"/>
      <c r="Q23" s="71"/>
      <c r="R23" s="71"/>
      <c r="S23" s="71"/>
      <c r="T23" s="212"/>
      <c r="U23" s="213"/>
      <c r="V23" s="70">
        <f>M23+N23+O23+S23+T23+U23</f>
        <v>0</v>
      </c>
      <c r="W23" s="214"/>
      <c r="X23" s="55"/>
    </row>
    <row r="24" spans="2:24" s="10" customFormat="1" ht="0.75" customHeight="1" x14ac:dyDescent="0.25">
      <c r="B24" s="10" t="s">
        <v>53</v>
      </c>
      <c r="C24" s="72"/>
      <c r="D24" s="68"/>
      <c r="E24" s="68"/>
      <c r="F24" s="68"/>
      <c r="G24" s="68"/>
      <c r="H24" s="68"/>
      <c r="I24" s="68"/>
      <c r="J24" s="68"/>
      <c r="K24" s="69"/>
      <c r="L24" s="110"/>
      <c r="M24" s="82"/>
      <c r="N24" s="69"/>
      <c r="O24" s="69"/>
      <c r="P24" s="69"/>
      <c r="Q24" s="71"/>
      <c r="R24" s="71"/>
      <c r="S24" s="71"/>
      <c r="T24" s="83"/>
      <c r="U24" s="83"/>
      <c r="V24" s="70">
        <f>M24+N24+O24+S24+T24+U24</f>
        <v>0</v>
      </c>
      <c r="W24" s="70"/>
      <c r="X24" s="55"/>
    </row>
    <row r="25" spans="2:24" s="10" customFormat="1" ht="27.75" customHeight="1" x14ac:dyDescent="0.25">
      <c r="B25" s="66" t="s">
        <v>94</v>
      </c>
      <c r="C25" s="72">
        <f>'[31]T13-sumár-špec'!$Q$13</f>
        <v>30770</v>
      </c>
      <c r="D25" s="68">
        <v>5056</v>
      </c>
      <c r="E25" s="68">
        <v>759</v>
      </c>
      <c r="F25" s="68">
        <f>[30]TaS16!$T$52</f>
        <v>3266.7550000000001</v>
      </c>
      <c r="G25" s="68">
        <f>[30]TaS16!$T$53</f>
        <v>7523.0250000000005</v>
      </c>
      <c r="H25" s="68">
        <f>[30]TaS16!$T$54</f>
        <v>2589.0050000000001</v>
      </c>
      <c r="I25" s="68">
        <f>[30]TaS16!$T$55</f>
        <v>5394.89</v>
      </c>
      <c r="J25" s="68">
        <f>[30]TaS16!$T$56</f>
        <v>6181.08</v>
      </c>
      <c r="K25" s="69">
        <v>0</v>
      </c>
      <c r="L25" s="110"/>
      <c r="M25" s="82">
        <f>D25+E25+F25+G25+H25+I25+J25+K25</f>
        <v>30769.755000000005</v>
      </c>
      <c r="N25" s="69"/>
      <c r="O25" s="69"/>
      <c r="P25" s="69"/>
      <c r="Q25" s="71"/>
      <c r="R25" s="71"/>
      <c r="S25" s="71"/>
      <c r="T25" s="83"/>
      <c r="U25" s="83"/>
      <c r="V25" s="70">
        <f>M25+N25+O25+S25+T25+U25</f>
        <v>30769.755000000005</v>
      </c>
      <c r="W25" s="70">
        <v>10200</v>
      </c>
      <c r="X25" s="55"/>
    </row>
    <row r="26" spans="2:24" s="10" customFormat="1" ht="18" customHeight="1" x14ac:dyDescent="0.25">
      <c r="B26" s="279" t="s">
        <v>95</v>
      </c>
      <c r="C26" s="287">
        <v>27883</v>
      </c>
      <c r="D26" s="281">
        <f>[29]TaS16!$M$33</f>
        <v>5686</v>
      </c>
      <c r="E26" s="281">
        <f>[29]TaS16!$M$34</f>
        <v>2808</v>
      </c>
      <c r="F26" s="281">
        <f>[29]TaS16!$M$35</f>
        <v>3966</v>
      </c>
      <c r="G26" s="281">
        <f>[29]TaS16!$M$36</f>
        <v>3543</v>
      </c>
      <c r="H26" s="281">
        <f>[29]TaS16!$M$37</f>
        <v>2321</v>
      </c>
      <c r="I26" s="281">
        <f>[29]TaS16!$M$38</f>
        <v>5058</v>
      </c>
      <c r="J26" s="281">
        <f>[29]TaS16!$M$39</f>
        <v>1878</v>
      </c>
      <c r="K26" s="284">
        <f>[29]TaS16!$M$40</f>
        <v>419</v>
      </c>
      <c r="L26" s="282"/>
      <c r="M26" s="286">
        <f>SUM(D26:K26)</f>
        <v>25679</v>
      </c>
      <c r="N26" s="284"/>
      <c r="O26" s="284"/>
      <c r="P26" s="284"/>
      <c r="Q26" s="285"/>
      <c r="R26" s="285"/>
      <c r="S26" s="285">
        <v>2204</v>
      </c>
      <c r="T26" s="288"/>
      <c r="U26" s="288"/>
      <c r="V26" s="286">
        <f>M26+S26</f>
        <v>27883</v>
      </c>
      <c r="W26" s="286"/>
      <c r="X26" s="55"/>
    </row>
    <row r="27" spans="2:24" s="10" customFormat="1" ht="15.75" x14ac:dyDescent="0.25">
      <c r="B27" s="66" t="s">
        <v>96</v>
      </c>
      <c r="C27" s="72"/>
      <c r="D27" s="68"/>
      <c r="E27" s="68"/>
      <c r="F27" s="68"/>
      <c r="G27" s="68"/>
      <c r="H27" s="68"/>
      <c r="I27" s="68"/>
      <c r="J27" s="68"/>
      <c r="K27" s="69"/>
      <c r="L27" s="110"/>
      <c r="M27" s="82"/>
      <c r="N27" s="69"/>
      <c r="O27" s="69"/>
      <c r="P27" s="69"/>
      <c r="Q27" s="71"/>
      <c r="R27" s="71"/>
      <c r="S27" s="71"/>
      <c r="T27" s="84">
        <f>[30]TaS16!$B$48</f>
        <v>35000</v>
      </c>
      <c r="U27" s="205"/>
      <c r="V27" s="70">
        <f>T27</f>
        <v>35000</v>
      </c>
      <c r="W27" s="70">
        <v>41170</v>
      </c>
      <c r="X27" s="55"/>
    </row>
    <row r="28" spans="2:24" s="10" customFormat="1" ht="15.75" x14ac:dyDescent="0.25">
      <c r="B28" s="66" t="s">
        <v>97</v>
      </c>
      <c r="C28" s="72"/>
      <c r="D28" s="68"/>
      <c r="E28" s="68"/>
      <c r="F28" s="68"/>
      <c r="G28" s="68"/>
      <c r="H28" s="68"/>
      <c r="I28" s="68"/>
      <c r="J28" s="68"/>
      <c r="K28" s="69"/>
      <c r="L28" s="110"/>
      <c r="M28" s="82"/>
      <c r="N28" s="69"/>
      <c r="O28" s="69"/>
      <c r="P28" s="69"/>
      <c r="Q28" s="71"/>
      <c r="R28" s="71"/>
      <c r="S28" s="71"/>
      <c r="T28" s="84">
        <f>[30]TaS16!$C$48</f>
        <v>7800</v>
      </c>
      <c r="U28" s="205"/>
      <c r="V28" s="70">
        <f t="shared" ref="V28:V35" si="5">T28</f>
        <v>7800</v>
      </c>
      <c r="W28" s="70">
        <v>7800</v>
      </c>
      <c r="X28" s="55"/>
    </row>
    <row r="29" spans="2:24" s="10" customFormat="1" ht="15.75" x14ac:dyDescent="0.25">
      <c r="B29" s="66" t="s">
        <v>98</v>
      </c>
      <c r="C29" s="72"/>
      <c r="D29" s="68"/>
      <c r="E29" s="68"/>
      <c r="F29" s="68"/>
      <c r="G29" s="68"/>
      <c r="H29" s="68"/>
      <c r="I29" s="68"/>
      <c r="J29" s="68"/>
      <c r="K29" s="69"/>
      <c r="L29" s="110"/>
      <c r="M29" s="82"/>
      <c r="N29" s="69"/>
      <c r="O29" s="69"/>
      <c r="P29" s="69"/>
      <c r="Q29" s="71"/>
      <c r="R29" s="71"/>
      <c r="S29" s="71"/>
      <c r="T29" s="84">
        <f>[30]TaS16!$G$48</f>
        <v>30000</v>
      </c>
      <c r="U29" s="205"/>
      <c r="V29" s="70">
        <f t="shared" si="5"/>
        <v>30000</v>
      </c>
      <c r="W29" s="70">
        <v>44171</v>
      </c>
      <c r="X29" s="55"/>
    </row>
    <row r="30" spans="2:24" s="10" customFormat="1" ht="15.75" x14ac:dyDescent="0.25">
      <c r="B30" s="66" t="s">
        <v>99</v>
      </c>
      <c r="C30" s="72"/>
      <c r="D30" s="68"/>
      <c r="E30" s="68"/>
      <c r="F30" s="68"/>
      <c r="G30" s="68"/>
      <c r="H30" s="68"/>
      <c r="I30" s="68"/>
      <c r="J30" s="68"/>
      <c r="K30" s="69"/>
      <c r="L30" s="110"/>
      <c r="M30" s="82"/>
      <c r="N30" s="69"/>
      <c r="O30" s="69"/>
      <c r="P30" s="69"/>
      <c r="Q30" s="71"/>
      <c r="R30" s="71"/>
      <c r="S30" s="71"/>
      <c r="T30" s="316">
        <f>[30]TaS16!$D$48</f>
        <v>95000</v>
      </c>
      <c r="U30" s="317"/>
      <c r="V30" s="70">
        <f t="shared" si="5"/>
        <v>95000</v>
      </c>
      <c r="W30" s="70">
        <v>95200</v>
      </c>
      <c r="X30" s="55"/>
    </row>
    <row r="31" spans="2:24" s="10" customFormat="1" ht="15.75" x14ac:dyDescent="0.25">
      <c r="B31" s="66" t="s">
        <v>81</v>
      </c>
      <c r="C31" s="72"/>
      <c r="D31" s="68"/>
      <c r="E31" s="68"/>
      <c r="F31" s="68"/>
      <c r="G31" s="68"/>
      <c r="H31" s="68"/>
      <c r="I31" s="68"/>
      <c r="J31" s="68"/>
      <c r="K31" s="69"/>
      <c r="L31" s="110"/>
      <c r="M31" s="82"/>
      <c r="N31" s="69"/>
      <c r="O31" s="69"/>
      <c r="P31" s="69"/>
      <c r="Q31" s="71"/>
      <c r="R31" s="71"/>
      <c r="S31" s="71"/>
      <c r="T31" s="316">
        <v>80000</v>
      </c>
      <c r="U31" s="317"/>
      <c r="V31" s="70">
        <f t="shared" si="5"/>
        <v>80000</v>
      </c>
      <c r="W31" s="70">
        <v>100000</v>
      </c>
      <c r="X31" s="55"/>
    </row>
    <row r="32" spans="2:24" s="10" customFormat="1" ht="15.75" x14ac:dyDescent="0.25">
      <c r="B32" s="66" t="s">
        <v>80</v>
      </c>
      <c r="C32" s="72"/>
      <c r="D32" s="68"/>
      <c r="E32" s="68"/>
      <c r="F32" s="68"/>
      <c r="G32" s="68"/>
      <c r="H32" s="68"/>
      <c r="I32" s="68"/>
      <c r="J32" s="68"/>
      <c r="K32" s="69"/>
      <c r="L32" s="110"/>
      <c r="M32" s="82"/>
      <c r="N32" s="69"/>
      <c r="O32" s="69"/>
      <c r="P32" s="69"/>
      <c r="Q32" s="71"/>
      <c r="R32" s="71"/>
      <c r="S32" s="71"/>
      <c r="T32" s="84">
        <v>60000</v>
      </c>
      <c r="U32" s="205"/>
      <c r="V32" s="70">
        <f t="shared" si="5"/>
        <v>60000</v>
      </c>
      <c r="W32" s="70">
        <v>150000</v>
      </c>
      <c r="X32" s="55"/>
    </row>
    <row r="33" spans="2:28" s="10" customFormat="1" ht="15.75" x14ac:dyDescent="0.25">
      <c r="B33" s="66" t="s">
        <v>25</v>
      </c>
      <c r="C33" s="72"/>
      <c r="D33" s="68"/>
      <c r="E33" s="68"/>
      <c r="F33" s="68"/>
      <c r="G33" s="68"/>
      <c r="H33" s="68"/>
      <c r="I33" s="68"/>
      <c r="J33" s="68"/>
      <c r="K33" s="69"/>
      <c r="L33" s="110"/>
      <c r="M33" s="82"/>
      <c r="N33" s="69"/>
      <c r="O33" s="69"/>
      <c r="P33" s="69"/>
      <c r="Q33" s="71"/>
      <c r="R33" s="71"/>
      <c r="S33" s="71"/>
      <c r="T33" s="205">
        <f>[30]TaS16!$F$48</f>
        <v>350841.33999999997</v>
      </c>
      <c r="U33" s="205"/>
      <c r="V33" s="70">
        <f t="shared" si="5"/>
        <v>350841.33999999997</v>
      </c>
      <c r="W33" s="70">
        <v>332591</v>
      </c>
      <c r="X33" s="55"/>
    </row>
    <row r="34" spans="2:28" s="10" customFormat="1" ht="25.5" x14ac:dyDescent="0.25">
      <c r="B34" s="66" t="s">
        <v>82</v>
      </c>
      <c r="C34" s="72"/>
      <c r="D34" s="68"/>
      <c r="E34" s="68"/>
      <c r="F34" s="68"/>
      <c r="G34" s="68"/>
      <c r="H34" s="68"/>
      <c r="I34" s="68"/>
      <c r="J34" s="68"/>
      <c r="K34" s="69"/>
      <c r="L34" s="110"/>
      <c r="M34" s="82"/>
      <c r="N34" s="69"/>
      <c r="O34" s="69"/>
      <c r="P34" s="69"/>
      <c r="Q34" s="71"/>
      <c r="R34" s="71"/>
      <c r="S34" s="71"/>
      <c r="T34" s="205">
        <f>[29]TaS16!$E$48</f>
        <v>35000</v>
      </c>
      <c r="U34" s="318"/>
      <c r="V34" s="70">
        <f>T34</f>
        <v>35000</v>
      </c>
      <c r="W34" s="70" t="s">
        <v>122</v>
      </c>
      <c r="X34" s="55"/>
    </row>
    <row r="35" spans="2:28" s="10" customFormat="1" ht="16.5" thickBot="1" x14ac:dyDescent="0.3">
      <c r="B35" s="66" t="s">
        <v>72</v>
      </c>
      <c r="C35" s="72"/>
      <c r="D35" s="68"/>
      <c r="E35" s="68"/>
      <c r="F35" s="68"/>
      <c r="G35" s="68"/>
      <c r="H35" s="68"/>
      <c r="I35" s="68"/>
      <c r="J35" s="68"/>
      <c r="K35" s="69"/>
      <c r="L35" s="110"/>
      <c r="M35" s="82"/>
      <c r="N35" s="69"/>
      <c r="O35" s="69"/>
      <c r="P35" s="69"/>
      <c r="Q35" s="71"/>
      <c r="R35" s="71"/>
      <c r="S35" s="71"/>
      <c r="T35" s="205">
        <f>[30]TaS16!$N$32</f>
        <v>2000</v>
      </c>
      <c r="U35" s="318"/>
      <c r="V35" s="70">
        <f t="shared" si="5"/>
        <v>2000</v>
      </c>
      <c r="W35" s="70">
        <v>2000</v>
      </c>
      <c r="X35" s="55"/>
    </row>
    <row r="36" spans="2:28" s="59" customFormat="1" ht="16.5" hidden="1" thickBot="1" x14ac:dyDescent="0.3">
      <c r="B36" s="87"/>
      <c r="C36" s="88"/>
      <c r="D36" s="89"/>
      <c r="E36" s="89"/>
      <c r="F36" s="89"/>
      <c r="G36" s="90"/>
      <c r="H36" s="89"/>
      <c r="I36" s="68"/>
      <c r="J36" s="89"/>
      <c r="K36" s="89"/>
      <c r="L36" s="274"/>
      <c r="M36" s="82"/>
      <c r="N36" s="89"/>
      <c r="O36" s="89"/>
      <c r="P36" s="89"/>
      <c r="Q36" s="89"/>
      <c r="R36" s="89"/>
      <c r="S36" s="89"/>
      <c r="T36" s="91"/>
      <c r="U36" s="91"/>
      <c r="V36" s="92"/>
      <c r="W36" s="92"/>
      <c r="X36" s="55"/>
    </row>
    <row r="37" spans="2:28" s="59" customFormat="1" ht="16.5" hidden="1" thickBot="1" x14ac:dyDescent="0.3">
      <c r="B37" s="93"/>
      <c r="C37" s="94"/>
      <c r="D37" s="95"/>
      <c r="E37" s="95"/>
      <c r="F37" s="95"/>
      <c r="G37" s="96"/>
      <c r="H37" s="95"/>
      <c r="I37" s="68"/>
      <c r="J37" s="95"/>
      <c r="K37" s="95"/>
      <c r="L37" s="275"/>
      <c r="M37" s="82"/>
      <c r="N37" s="95"/>
      <c r="O37" s="95"/>
      <c r="P37" s="95"/>
      <c r="Q37" s="95"/>
      <c r="R37" s="95"/>
      <c r="S37" s="95"/>
      <c r="T37" s="97"/>
      <c r="U37" s="97"/>
      <c r="V37" s="98"/>
      <c r="W37" s="98"/>
      <c r="X37" s="55"/>
    </row>
    <row r="38" spans="2:28" s="59" customFormat="1" ht="29.25" thickBot="1" x14ac:dyDescent="0.25">
      <c r="B38" s="56" t="s">
        <v>26</v>
      </c>
      <c r="C38" s="202">
        <v>22046548</v>
      </c>
      <c r="D38" s="99">
        <f t="shared" ref="D38:L38" si="6">D39+D43+D44+D45+D46+D47+D48+D49+D50+D51+D52+D54+D55+D56+D58+D59+D60</f>
        <v>3965003.6538577275</v>
      </c>
      <c r="E38" s="99">
        <f t="shared" si="6"/>
        <v>1861072.4672024043</v>
      </c>
      <c r="F38" s="99">
        <f t="shared" si="6"/>
        <v>4280207.2924998272</v>
      </c>
      <c r="G38" s="99">
        <f t="shared" si="6"/>
        <v>4833439.5172121972</v>
      </c>
      <c r="H38" s="99">
        <f t="shared" si="6"/>
        <v>1084253.9486724851</v>
      </c>
      <c r="I38" s="99">
        <f t="shared" si="6"/>
        <v>2312426.2276798305</v>
      </c>
      <c r="J38" s="99">
        <f t="shared" si="6"/>
        <v>566038.93445329648</v>
      </c>
      <c r="K38" s="99">
        <f t="shared" si="6"/>
        <v>392304.58823084412</v>
      </c>
      <c r="L38" s="99">
        <f t="shared" si="6"/>
        <v>119128.4</v>
      </c>
      <c r="M38" s="99">
        <f>M39+M43+M44+M45</f>
        <v>19413875.029808611</v>
      </c>
      <c r="N38" s="99"/>
      <c r="O38" s="99"/>
      <c r="P38" s="99"/>
      <c r="Q38" s="99"/>
      <c r="R38" s="99"/>
      <c r="S38" s="99">
        <f>S39</f>
        <v>954539.78019139008</v>
      </c>
      <c r="T38" s="99">
        <f>T39</f>
        <v>972296</v>
      </c>
      <c r="U38" s="99">
        <f>[32]Hárok1!$M$5</f>
        <v>705837.34000000008</v>
      </c>
      <c r="V38" s="99">
        <f>M38+S38+T38+U38+O38</f>
        <v>22046548.150000002</v>
      </c>
      <c r="W38" s="99">
        <v>22578862.000002999</v>
      </c>
      <c r="X38" s="55"/>
      <c r="Y38" s="374"/>
    </row>
    <row r="39" spans="2:28" s="59" customFormat="1" ht="25.5" customHeight="1" x14ac:dyDescent="0.25">
      <c r="B39" s="100" t="s">
        <v>27</v>
      </c>
      <c r="C39" s="101"/>
      <c r="D39" s="102">
        <f>[33]Hárok1!$L$16</f>
        <v>3820916.8438577275</v>
      </c>
      <c r="E39" s="102">
        <f>[33]Hárok1!$L$17</f>
        <v>1803526.4372024043</v>
      </c>
      <c r="F39" s="102">
        <f>[33]Hárok1!$L$18</f>
        <v>4150466.3824998271</v>
      </c>
      <c r="G39" s="102">
        <f>[33]Hárok1!$L$19</f>
        <v>4715148.9472121969</v>
      </c>
      <c r="H39" s="102">
        <f>[33]Hárok1!$L$20</f>
        <v>1048507.0086724851</v>
      </c>
      <c r="I39" s="102">
        <f>[33]Hárok1!$L$21</f>
        <v>2061332.7376798303</v>
      </c>
      <c r="J39" s="102">
        <f>[33]Hárok1!$L$22</f>
        <v>480502.93445329648</v>
      </c>
      <c r="K39" s="102">
        <f>[33]Hárok1!$L$23</f>
        <v>392304.58823084412</v>
      </c>
      <c r="L39" s="102">
        <v>0</v>
      </c>
      <c r="M39" s="218">
        <f>D39+E39+F39+G39+H39+I39+J39+K39</f>
        <v>18472705.879808612</v>
      </c>
      <c r="N39" s="104"/>
      <c r="O39" s="104"/>
      <c r="P39" s="102">
        <f>SUM(D39:K39)</f>
        <v>18472705.879808612</v>
      </c>
      <c r="Q39" s="105"/>
      <c r="R39" s="105"/>
      <c r="S39" s="375">
        <f>[33]Hárok1!$L$24+[33]Hárok1!$G$5</f>
        <v>954539.78019139008</v>
      </c>
      <c r="T39" s="366">
        <f>SUM(T43:T60)</f>
        <v>972296</v>
      </c>
      <c r="U39" s="206">
        <v>705837</v>
      </c>
      <c r="V39" s="102">
        <f>M39+S39+T39+U39</f>
        <v>21105378.660000004</v>
      </c>
      <c r="W39" s="102">
        <v>21990724</v>
      </c>
      <c r="X39" s="55">
        <f>V39+V43+V44+V45-T45</f>
        <v>22046547.810000002</v>
      </c>
      <c r="Y39" s="42">
        <f>X39-V38</f>
        <v>-0.33999999985098839</v>
      </c>
      <c r="AB39" s="42"/>
    </row>
    <row r="40" spans="2:28" s="59" customFormat="1" ht="18" hidden="1" customHeight="1" x14ac:dyDescent="0.25">
      <c r="B40" s="106"/>
      <c r="C40" s="107"/>
      <c r="D40" s="108"/>
      <c r="E40" s="108"/>
      <c r="F40" s="108"/>
      <c r="G40" s="108"/>
      <c r="H40" s="108"/>
      <c r="I40" s="108"/>
      <c r="J40" s="108"/>
      <c r="K40" s="109"/>
      <c r="L40" s="276"/>
      <c r="M40" s="219"/>
      <c r="N40" s="110"/>
      <c r="O40" s="110"/>
      <c r="P40" s="109"/>
      <c r="Q40" s="111"/>
      <c r="R40" s="111"/>
      <c r="S40" s="249"/>
      <c r="T40" s="367"/>
      <c r="U40" s="207"/>
      <c r="V40" s="108"/>
      <c r="W40" s="108"/>
      <c r="X40" s="55"/>
    </row>
    <row r="41" spans="2:28" s="59" customFormat="1" ht="26.25" hidden="1" customHeight="1" thickBot="1" x14ac:dyDescent="0.3">
      <c r="B41" s="229" t="s">
        <v>58</v>
      </c>
      <c r="C41" s="230"/>
      <c r="D41" s="231"/>
      <c r="E41" s="231"/>
      <c r="F41" s="231"/>
      <c r="G41" s="231"/>
      <c r="H41" s="231"/>
      <c r="I41" s="231"/>
      <c r="J41" s="231"/>
      <c r="K41" s="232"/>
      <c r="L41" s="277"/>
      <c r="M41" s="233"/>
      <c r="N41" s="234"/>
      <c r="O41" s="234"/>
      <c r="P41" s="232"/>
      <c r="Q41" s="235"/>
      <c r="R41" s="235"/>
      <c r="S41" s="305"/>
      <c r="T41" s="368"/>
      <c r="U41" s="306"/>
      <c r="V41" s="232"/>
      <c r="W41" s="232"/>
      <c r="X41" s="55"/>
    </row>
    <row r="42" spans="2:28" s="10" customFormat="1" ht="15.75" hidden="1" x14ac:dyDescent="0.25">
      <c r="B42" s="210" t="s">
        <v>28</v>
      </c>
      <c r="C42" s="72"/>
      <c r="D42" s="68"/>
      <c r="E42" s="68"/>
      <c r="F42" s="68"/>
      <c r="G42" s="68"/>
      <c r="H42" s="68"/>
      <c r="I42" s="68"/>
      <c r="J42" s="68"/>
      <c r="K42" s="69"/>
      <c r="L42" s="110"/>
      <c r="M42" s="112"/>
      <c r="N42" s="69"/>
      <c r="O42" s="69"/>
      <c r="P42" s="69"/>
      <c r="Q42" s="71"/>
      <c r="R42" s="71"/>
      <c r="S42" s="250"/>
      <c r="T42" s="173"/>
      <c r="U42" s="215"/>
      <c r="V42" s="216"/>
      <c r="W42" s="216"/>
      <c r="X42" s="55"/>
    </row>
    <row r="43" spans="2:28" s="10" customFormat="1" ht="15.75" x14ac:dyDescent="0.25">
      <c r="B43" s="210" t="s">
        <v>78</v>
      </c>
      <c r="C43" s="307"/>
      <c r="D43" s="216">
        <f>[34]Hárok1!$E$5</f>
        <v>78091</v>
      </c>
      <c r="E43" s="216">
        <f>[34]Hárok1!$E$6</f>
        <v>31977</v>
      </c>
      <c r="F43" s="216">
        <f>[34]Hárok1!$E$10</f>
        <v>32479</v>
      </c>
      <c r="G43" s="216">
        <f>[34]Hárok1!$E$7</f>
        <v>66955</v>
      </c>
      <c r="H43" s="216">
        <f>[34]Hárok1!$E$8</f>
        <v>10000</v>
      </c>
      <c r="I43" s="216">
        <f>[35]Hárok1!$E$13</f>
        <v>200000</v>
      </c>
      <c r="J43" s="216">
        <f>[34]Hárok1!$E$11</f>
        <v>80536</v>
      </c>
      <c r="K43" s="311">
        <v>0</v>
      </c>
      <c r="L43" s="312">
        <f>[35]Hárok1!$E$9</f>
        <v>99962</v>
      </c>
      <c r="M43" s="313">
        <f>SUM(D43:L43)</f>
        <v>600000</v>
      </c>
      <c r="N43" s="308"/>
      <c r="O43" s="308"/>
      <c r="P43" s="308"/>
      <c r="Q43" s="309"/>
      <c r="R43" s="309"/>
      <c r="S43" s="310"/>
      <c r="T43" s="369"/>
      <c r="U43" s="215"/>
      <c r="V43" s="216">
        <f>SUM(M43:U43)</f>
        <v>600000</v>
      </c>
      <c r="W43" s="216" t="s">
        <v>122</v>
      </c>
      <c r="X43" s="55"/>
    </row>
    <row r="44" spans="2:28" s="10" customFormat="1" ht="15.75" x14ac:dyDescent="0.25">
      <c r="B44" s="210" t="s">
        <v>87</v>
      </c>
      <c r="C44" s="307"/>
      <c r="D44" s="216">
        <f>'[36]H2020 po fakultach'!$C$9</f>
        <v>30000</v>
      </c>
      <c r="E44" s="216">
        <f>'[36]H2020 po fakultach'!$D$9</f>
        <v>5000</v>
      </c>
      <c r="F44" s="216">
        <f>'[36]H2020 po fakultach'!$E$9</f>
        <v>54999.999999999993</v>
      </c>
      <c r="G44" s="216">
        <f>'[36]H2020 po fakultach'!$F$9</f>
        <v>15000</v>
      </c>
      <c r="H44" s="216">
        <f>'[36]H2020 po fakultach'!$G$9</f>
        <v>10000</v>
      </c>
      <c r="I44" s="216">
        <f>'[36]H2020 po fakultach'!$H$9</f>
        <v>30000</v>
      </c>
      <c r="J44" s="216">
        <f>'[36]H2020 po fakultach'!$I$9</f>
        <v>5000</v>
      </c>
      <c r="K44" s="311">
        <v>0</v>
      </c>
      <c r="L44" s="312">
        <v>0</v>
      </c>
      <c r="M44" s="313">
        <f>SUM(D44:L44)</f>
        <v>150000</v>
      </c>
      <c r="N44" s="308"/>
      <c r="O44" s="308"/>
      <c r="P44" s="308"/>
      <c r="Q44" s="309"/>
      <c r="R44" s="309"/>
      <c r="S44" s="310"/>
      <c r="T44" s="369"/>
      <c r="U44" s="215"/>
      <c r="V44" s="216">
        <f>SUM(M44:U44)</f>
        <v>150000</v>
      </c>
      <c r="W44" s="216" t="s">
        <v>122</v>
      </c>
      <c r="X44" s="55"/>
    </row>
    <row r="45" spans="2:28" s="10" customFormat="1" ht="15.75" x14ac:dyDescent="0.25">
      <c r="B45" s="210" t="s">
        <v>67</v>
      </c>
      <c r="C45" s="307"/>
      <c r="D45" s="216">
        <v>35995.81</v>
      </c>
      <c r="E45" s="216">
        <v>20569.03</v>
      </c>
      <c r="F45" s="216">
        <v>42261.91</v>
      </c>
      <c r="G45" s="216">
        <v>36335.57</v>
      </c>
      <c r="H45" s="216">
        <v>15746.94</v>
      </c>
      <c r="I45" s="216">
        <v>21093.49</v>
      </c>
      <c r="J45" s="216"/>
      <c r="K45" s="311"/>
      <c r="L45" s="312">
        <v>19166.400000000001</v>
      </c>
      <c r="M45" s="313">
        <f>SUM(D45:L45)</f>
        <v>191169.15</v>
      </c>
      <c r="N45" s="308"/>
      <c r="O45" s="308"/>
      <c r="P45" s="308"/>
      <c r="Q45" s="309"/>
      <c r="R45" s="309"/>
      <c r="S45" s="310"/>
      <c r="T45" s="370">
        <v>28831</v>
      </c>
      <c r="U45" s="215"/>
      <c r="V45" s="216">
        <f>M45+T45</f>
        <v>220000.15</v>
      </c>
      <c r="W45" s="216">
        <v>122000</v>
      </c>
      <c r="X45" s="55"/>
    </row>
    <row r="46" spans="2:28" s="10" customFormat="1" ht="25.5" x14ac:dyDescent="0.25">
      <c r="B46" s="66" t="s">
        <v>88</v>
      </c>
      <c r="C46" s="195"/>
      <c r="D46" s="68"/>
      <c r="E46" s="68"/>
      <c r="F46" s="68"/>
      <c r="G46" s="68"/>
      <c r="H46" s="68"/>
      <c r="I46" s="68"/>
      <c r="J46" s="68"/>
      <c r="K46" s="69"/>
      <c r="L46" s="110"/>
      <c r="M46" s="112"/>
      <c r="N46" s="69"/>
      <c r="O46" s="69"/>
      <c r="P46" s="69"/>
      <c r="Q46" s="71"/>
      <c r="R46" s="71"/>
      <c r="S46" s="250"/>
      <c r="T46" s="173">
        <f>[32]Hárok1!$E$5</f>
        <v>13926</v>
      </c>
      <c r="U46" s="319"/>
      <c r="V46" s="68">
        <f>T46</f>
        <v>13926</v>
      </c>
      <c r="W46" s="68">
        <v>13926</v>
      </c>
      <c r="X46" s="55"/>
    </row>
    <row r="47" spans="2:28" s="10" customFormat="1" ht="25.5" x14ac:dyDescent="0.25">
      <c r="B47" s="66" t="s">
        <v>123</v>
      </c>
      <c r="C47" s="195"/>
      <c r="D47" s="68"/>
      <c r="E47" s="68"/>
      <c r="F47" s="68"/>
      <c r="G47" s="68"/>
      <c r="H47" s="68"/>
      <c r="I47" s="68"/>
      <c r="J47" s="68"/>
      <c r="K47" s="69"/>
      <c r="L47" s="110"/>
      <c r="M47" s="112"/>
      <c r="N47" s="69"/>
      <c r="O47" s="69"/>
      <c r="P47" s="69"/>
      <c r="Q47" s="71"/>
      <c r="R47" s="71"/>
      <c r="S47" s="250"/>
      <c r="T47" s="173">
        <f>[32]Hárok1!$F$5</f>
        <v>286100</v>
      </c>
      <c r="U47" s="319"/>
      <c r="V47" s="68">
        <f t="shared" ref="V47:V58" si="7">T47</f>
        <v>286100</v>
      </c>
      <c r="W47" s="68">
        <v>258410</v>
      </c>
      <c r="X47" s="55"/>
    </row>
    <row r="48" spans="2:28" s="10" customFormat="1" ht="25.5" x14ac:dyDescent="0.25">
      <c r="B48" s="66" t="s">
        <v>89</v>
      </c>
      <c r="C48" s="195"/>
      <c r="D48" s="68"/>
      <c r="E48" s="68"/>
      <c r="F48" s="68"/>
      <c r="G48" s="68"/>
      <c r="H48" s="68"/>
      <c r="I48" s="68"/>
      <c r="J48" s="68"/>
      <c r="K48" s="69"/>
      <c r="L48" s="110"/>
      <c r="M48" s="112"/>
      <c r="N48" s="69"/>
      <c r="O48" s="69"/>
      <c r="P48" s="69"/>
      <c r="Q48" s="71"/>
      <c r="R48" s="71"/>
      <c r="S48" s="250"/>
      <c r="T48" s="173">
        <f>[32]Hárok1!$H$5</f>
        <v>190000</v>
      </c>
      <c r="U48" s="319"/>
      <c r="V48" s="68">
        <f t="shared" si="7"/>
        <v>190000</v>
      </c>
      <c r="W48" s="68">
        <v>150000</v>
      </c>
      <c r="X48" s="55"/>
    </row>
    <row r="49" spans="2:35" s="10" customFormat="1" ht="15.75" x14ac:dyDescent="0.25">
      <c r="B49" s="66" t="s">
        <v>90</v>
      </c>
      <c r="C49" s="195"/>
      <c r="D49" s="68"/>
      <c r="E49" s="68"/>
      <c r="F49" s="68"/>
      <c r="G49" s="68"/>
      <c r="H49" s="68"/>
      <c r="I49" s="68"/>
      <c r="J49" s="68"/>
      <c r="K49" s="69"/>
      <c r="L49" s="110"/>
      <c r="M49" s="112"/>
      <c r="N49" s="69"/>
      <c r="O49" s="69"/>
      <c r="P49" s="69"/>
      <c r="Q49" s="71"/>
      <c r="R49" s="71"/>
      <c r="S49" s="250"/>
      <c r="T49" s="173">
        <f>[32]Hárok1!$I$5</f>
        <v>12000</v>
      </c>
      <c r="U49" s="319"/>
      <c r="V49" s="68">
        <f t="shared" si="7"/>
        <v>12000</v>
      </c>
      <c r="W49" s="68">
        <v>12000</v>
      </c>
      <c r="X49" s="55"/>
    </row>
    <row r="50" spans="2:35" s="10" customFormat="1" ht="15.75" x14ac:dyDescent="0.25">
      <c r="B50" s="66" t="s">
        <v>52</v>
      </c>
      <c r="C50" s="195"/>
      <c r="D50" s="68"/>
      <c r="E50" s="68"/>
      <c r="F50" s="68"/>
      <c r="G50" s="68"/>
      <c r="H50" s="68"/>
      <c r="I50" s="68"/>
      <c r="J50" s="68"/>
      <c r="K50" s="69"/>
      <c r="L50" s="110"/>
      <c r="M50" s="112"/>
      <c r="N50" s="69"/>
      <c r="O50" s="69"/>
      <c r="P50" s="69"/>
      <c r="Q50" s="71"/>
      <c r="R50" s="71"/>
      <c r="S50" s="250" t="s">
        <v>69</v>
      </c>
      <c r="T50" s="173">
        <f>[32]Hárok1!$L$31</f>
        <v>83000</v>
      </c>
      <c r="U50" s="319"/>
      <c r="V50" s="68">
        <f t="shared" si="7"/>
        <v>83000</v>
      </c>
      <c r="W50" s="68">
        <v>73000</v>
      </c>
      <c r="X50" s="55"/>
    </row>
    <row r="51" spans="2:35" s="10" customFormat="1" ht="15.75" x14ac:dyDescent="0.25">
      <c r="B51" s="66" t="s">
        <v>29</v>
      </c>
      <c r="C51" s="195"/>
      <c r="D51" s="68"/>
      <c r="E51" s="68"/>
      <c r="F51" s="68"/>
      <c r="G51" s="68"/>
      <c r="H51" s="68"/>
      <c r="I51" s="68"/>
      <c r="J51" s="68"/>
      <c r="K51" s="69"/>
      <c r="L51" s="110"/>
      <c r="M51" s="112"/>
      <c r="N51" s="69"/>
      <c r="O51" s="69"/>
      <c r="P51" s="69"/>
      <c r="Q51" s="71"/>
      <c r="R51" s="71"/>
      <c r="S51" s="250"/>
      <c r="T51" s="173">
        <f>[32]Hárok1!$K$5</f>
        <v>58571</v>
      </c>
      <c r="U51" s="319"/>
      <c r="V51" s="68">
        <f t="shared" si="7"/>
        <v>58571</v>
      </c>
      <c r="W51" s="68">
        <v>58570.98771029104</v>
      </c>
      <c r="X51" s="55"/>
    </row>
    <row r="52" spans="2:35" s="10" customFormat="1" ht="15.75" x14ac:dyDescent="0.25">
      <c r="B52" s="66" t="s">
        <v>68</v>
      </c>
      <c r="C52" s="195"/>
      <c r="D52" s="68"/>
      <c r="E52" s="68"/>
      <c r="F52" s="68"/>
      <c r="G52" s="68"/>
      <c r="H52" s="68"/>
      <c r="I52" s="68"/>
      <c r="J52" s="68"/>
      <c r="K52" s="69"/>
      <c r="L52" s="110"/>
      <c r="M52" s="112"/>
      <c r="N52" s="69"/>
      <c r="O52" s="69"/>
      <c r="P52" s="69"/>
      <c r="Q52" s="71"/>
      <c r="R52" s="71"/>
      <c r="S52" s="250"/>
      <c r="T52" s="173">
        <f>[32]Hárok1!$L$5</f>
        <v>25000</v>
      </c>
      <c r="U52" s="319"/>
      <c r="V52" s="68">
        <f t="shared" si="7"/>
        <v>25000</v>
      </c>
      <c r="W52" s="68">
        <v>25000</v>
      </c>
      <c r="X52" s="55"/>
    </row>
    <row r="53" spans="2:35" s="10" customFormat="1" ht="15.75" hidden="1" x14ac:dyDescent="0.25">
      <c r="B53" s="66" t="s">
        <v>25</v>
      </c>
      <c r="C53" s="195"/>
      <c r="D53" s="68"/>
      <c r="E53" s="68"/>
      <c r="F53" s="68"/>
      <c r="G53" s="68"/>
      <c r="H53" s="68"/>
      <c r="I53" s="68"/>
      <c r="J53" s="68"/>
      <c r="K53" s="69"/>
      <c r="L53" s="110"/>
      <c r="M53" s="112"/>
      <c r="N53" s="69"/>
      <c r="O53" s="69"/>
      <c r="P53" s="69"/>
      <c r="Q53" s="71"/>
      <c r="R53" s="71"/>
      <c r="S53" s="250"/>
      <c r="T53" s="173"/>
      <c r="U53" s="319"/>
      <c r="V53" s="68">
        <f t="shared" si="7"/>
        <v>0</v>
      </c>
      <c r="W53" s="68">
        <v>0</v>
      </c>
      <c r="X53" s="55"/>
    </row>
    <row r="54" spans="2:35" s="10" customFormat="1" ht="15.75" x14ac:dyDescent="0.25">
      <c r="B54" s="66" t="s">
        <v>55</v>
      </c>
      <c r="C54" s="195"/>
      <c r="D54" s="68"/>
      <c r="E54" s="68"/>
      <c r="F54" s="68"/>
      <c r="G54" s="68"/>
      <c r="H54" s="68"/>
      <c r="I54" s="68"/>
      <c r="J54" s="68"/>
      <c r="K54" s="69"/>
      <c r="L54" s="110"/>
      <c r="M54" s="112"/>
      <c r="N54" s="69"/>
      <c r="O54" s="69"/>
      <c r="P54" s="69"/>
      <c r="Q54" s="71"/>
      <c r="R54" s="71"/>
      <c r="S54" s="250"/>
      <c r="T54" s="173">
        <f>[32]Hárok1!$L$35</f>
        <v>5000</v>
      </c>
      <c r="U54" s="319"/>
      <c r="V54" s="68">
        <f t="shared" si="7"/>
        <v>5000</v>
      </c>
      <c r="W54" s="68">
        <v>10000</v>
      </c>
      <c r="X54" s="55"/>
    </row>
    <row r="55" spans="2:35" s="10" customFormat="1" ht="15.75" x14ac:dyDescent="0.25">
      <c r="B55" s="66" t="s">
        <v>91</v>
      </c>
      <c r="C55" s="195"/>
      <c r="D55" s="68"/>
      <c r="E55" s="68"/>
      <c r="F55" s="68"/>
      <c r="G55" s="68"/>
      <c r="H55" s="68"/>
      <c r="I55" s="68"/>
      <c r="J55" s="68"/>
      <c r="K55" s="69"/>
      <c r="L55" s="110"/>
      <c r="M55" s="112"/>
      <c r="N55" s="69"/>
      <c r="O55" s="69"/>
      <c r="P55" s="69"/>
      <c r="Q55" s="71"/>
      <c r="R55" s="71"/>
      <c r="S55" s="250"/>
      <c r="T55" s="173">
        <f>[32]Hárok1!$O$5</f>
        <v>148355</v>
      </c>
      <c r="U55" s="319"/>
      <c r="V55" s="68">
        <f t="shared" si="7"/>
        <v>148355</v>
      </c>
      <c r="W55" s="68">
        <v>125429</v>
      </c>
      <c r="X55" s="55"/>
    </row>
    <row r="56" spans="2:35" s="10" customFormat="1" ht="27" customHeight="1" x14ac:dyDescent="0.25">
      <c r="B56" s="66" t="s">
        <v>124</v>
      </c>
      <c r="C56" s="195"/>
      <c r="D56" s="68"/>
      <c r="E56" s="68"/>
      <c r="F56" s="68"/>
      <c r="G56" s="68"/>
      <c r="H56" s="68"/>
      <c r="I56" s="68"/>
      <c r="J56" s="68"/>
      <c r="K56" s="69"/>
      <c r="L56" s="110"/>
      <c r="M56" s="112"/>
      <c r="N56" s="69"/>
      <c r="O56" s="69"/>
      <c r="P56" s="69"/>
      <c r="Q56" s="71"/>
      <c r="R56" s="71"/>
      <c r="S56" s="250"/>
      <c r="T56" s="173">
        <f>[32]Hárok1!$V$5</f>
        <v>50000</v>
      </c>
      <c r="U56" s="319"/>
      <c r="V56" s="68">
        <f t="shared" si="7"/>
        <v>50000</v>
      </c>
      <c r="W56" s="68">
        <v>35000</v>
      </c>
      <c r="X56" s="55"/>
    </row>
    <row r="57" spans="2:35" ht="15.75" hidden="1" x14ac:dyDescent="0.25">
      <c r="D57" s="12"/>
      <c r="E57" s="12"/>
      <c r="F57" s="12"/>
      <c r="G57" s="12"/>
      <c r="H57" s="12"/>
      <c r="I57" s="12"/>
      <c r="J57" s="12"/>
      <c r="K57" s="12"/>
      <c r="L57" s="12"/>
      <c r="N57" s="12"/>
      <c r="O57" s="12"/>
      <c r="P57" s="12"/>
      <c r="Q57" s="12"/>
      <c r="R57" s="12"/>
      <c r="S57" s="320"/>
      <c r="T57" s="371"/>
      <c r="V57" s="68">
        <f t="shared" si="7"/>
        <v>0</v>
      </c>
      <c r="W57" s="68">
        <v>0</v>
      </c>
      <c r="X57" s="55"/>
    </row>
    <row r="58" spans="2:35" ht="15.75" x14ac:dyDescent="0.25">
      <c r="B58" s="303" t="s">
        <v>92</v>
      </c>
      <c r="C58" s="248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2"/>
      <c r="T58" s="372">
        <f>[32]Hárok1!$R$5</f>
        <v>34013</v>
      </c>
      <c r="U58" s="363"/>
      <c r="V58" s="68">
        <f t="shared" si="7"/>
        <v>34013</v>
      </c>
      <c r="W58" s="68">
        <v>65000</v>
      </c>
      <c r="X58" s="55"/>
    </row>
    <row r="59" spans="2:35" ht="15" x14ac:dyDescent="0.2">
      <c r="B59" s="304" t="s">
        <v>93</v>
      </c>
      <c r="C59" s="289"/>
      <c r="D59" s="323"/>
      <c r="E59" s="323"/>
      <c r="F59" s="323"/>
      <c r="G59" s="323"/>
      <c r="H59" s="323"/>
      <c r="I59" s="323"/>
      <c r="J59" s="323"/>
      <c r="K59" s="324"/>
      <c r="L59" s="324"/>
      <c r="M59" s="323"/>
      <c r="N59" s="324"/>
      <c r="O59" s="324"/>
      <c r="P59" s="324"/>
      <c r="Q59" s="325"/>
      <c r="R59" s="325"/>
      <c r="S59" s="326"/>
      <c r="T59" s="373">
        <f>[32]Hárok1!$S$5</f>
        <v>10000</v>
      </c>
      <c r="U59" s="364"/>
      <c r="V59" s="327">
        <f>T59</f>
        <v>10000</v>
      </c>
      <c r="W59" s="323">
        <v>10000</v>
      </c>
      <c r="X59" s="55"/>
    </row>
    <row r="60" spans="2:35" s="10" customFormat="1" ht="29.25" customHeight="1" thickBot="1" x14ac:dyDescent="0.3">
      <c r="B60" s="278" t="s">
        <v>79</v>
      </c>
      <c r="C60" s="72"/>
      <c r="D60" s="68"/>
      <c r="E60" s="68"/>
      <c r="F60" s="68"/>
      <c r="G60" s="68"/>
      <c r="H60" s="68"/>
      <c r="I60" s="68"/>
      <c r="J60" s="68"/>
      <c r="K60" s="68"/>
      <c r="L60" s="68"/>
      <c r="M60" s="114"/>
      <c r="N60" s="69"/>
      <c r="O60" s="69"/>
      <c r="P60" s="69"/>
      <c r="Q60" s="71"/>
      <c r="R60" s="71"/>
      <c r="S60" s="194"/>
      <c r="T60" s="173">
        <f>[32]Hárok1!$T$5</f>
        <v>27500</v>
      </c>
      <c r="U60" s="365"/>
      <c r="V60" s="209">
        <f>T60</f>
        <v>27500</v>
      </c>
      <c r="W60" s="209">
        <v>27500</v>
      </c>
      <c r="X60" s="55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</row>
    <row r="61" spans="2:35" s="10" customFormat="1" ht="30.75" hidden="1" thickBot="1" x14ac:dyDescent="0.3">
      <c r="B61" s="113" t="s">
        <v>30</v>
      </c>
      <c r="C61" s="72"/>
      <c r="D61" s="68"/>
      <c r="E61" s="68"/>
      <c r="F61" s="68"/>
      <c r="G61" s="68"/>
      <c r="H61" s="68"/>
      <c r="I61" s="68"/>
      <c r="J61" s="68"/>
      <c r="K61" s="69"/>
      <c r="L61" s="110"/>
      <c r="M61" s="114"/>
      <c r="N61" s="69"/>
      <c r="O61" s="69"/>
      <c r="P61" s="69"/>
      <c r="Q61" s="71"/>
      <c r="R61" s="71"/>
      <c r="S61" s="251"/>
      <c r="T61" s="71"/>
      <c r="U61" s="328"/>
      <c r="V61" s="86"/>
      <c r="W61" s="86"/>
      <c r="X61" s="55"/>
    </row>
    <row r="62" spans="2:35" s="59" customFormat="1" ht="27" hidden="1" customHeight="1" x14ac:dyDescent="0.25">
      <c r="B62" s="60" t="s">
        <v>31</v>
      </c>
      <c r="C62" s="115"/>
      <c r="D62" s="62"/>
      <c r="E62" s="62"/>
      <c r="F62" s="62"/>
      <c r="G62" s="62"/>
      <c r="H62" s="62"/>
      <c r="I62" s="62"/>
      <c r="J62" s="62"/>
      <c r="K62" s="63"/>
      <c r="L62" s="273"/>
      <c r="M62" s="116"/>
      <c r="N62" s="63"/>
      <c r="O62" s="63"/>
      <c r="P62" s="63"/>
      <c r="Q62" s="63"/>
      <c r="R62" s="63"/>
      <c r="S62" s="63"/>
      <c r="T62" s="117"/>
      <c r="U62" s="117"/>
      <c r="V62" s="65"/>
      <c r="W62" s="65"/>
      <c r="X62" s="55"/>
    </row>
    <row r="63" spans="2:35" s="10" customFormat="1" ht="16.5" hidden="1" thickBot="1" x14ac:dyDescent="0.3">
      <c r="B63" s="66" t="s">
        <v>32</v>
      </c>
      <c r="C63" s="72"/>
      <c r="D63" s="68"/>
      <c r="E63" s="68"/>
      <c r="F63" s="68"/>
      <c r="G63" s="68"/>
      <c r="H63" s="68"/>
      <c r="I63" s="68"/>
      <c r="J63" s="68"/>
      <c r="K63" s="69"/>
      <c r="L63" s="110"/>
      <c r="M63" s="70"/>
      <c r="N63" s="69"/>
      <c r="O63" s="69"/>
      <c r="P63" s="69"/>
      <c r="Q63" s="69"/>
      <c r="R63" s="69"/>
      <c r="S63" s="69"/>
      <c r="T63" s="118"/>
      <c r="U63" s="118"/>
      <c r="V63" s="70"/>
      <c r="W63" s="70"/>
      <c r="X63" s="55"/>
    </row>
    <row r="64" spans="2:35" s="59" customFormat="1" ht="25.15" hidden="1" customHeight="1" x14ac:dyDescent="0.25">
      <c r="B64" s="73" t="s">
        <v>33</v>
      </c>
      <c r="C64" s="74"/>
      <c r="D64" s="75"/>
      <c r="E64" s="75"/>
      <c r="F64" s="75"/>
      <c r="G64" s="75"/>
      <c r="H64" s="75"/>
      <c r="I64" s="75"/>
      <c r="J64" s="75"/>
      <c r="K64" s="77"/>
      <c r="L64" s="193"/>
      <c r="M64" s="76"/>
      <c r="N64" s="77"/>
      <c r="O64" s="77"/>
      <c r="P64" s="77"/>
      <c r="Q64" s="77"/>
      <c r="R64" s="77"/>
      <c r="S64" s="77"/>
      <c r="T64" s="119"/>
      <c r="U64" s="119"/>
      <c r="V64" s="78"/>
      <c r="W64" s="78"/>
      <c r="X64" s="55"/>
    </row>
    <row r="65" spans="2:26" s="10" customFormat="1" ht="16.5" hidden="1" thickBot="1" x14ac:dyDescent="0.3">
      <c r="B65" s="66" t="s">
        <v>32</v>
      </c>
      <c r="C65" s="72"/>
      <c r="D65" s="68"/>
      <c r="E65" s="68"/>
      <c r="F65" s="68"/>
      <c r="G65" s="68"/>
      <c r="H65" s="68"/>
      <c r="I65" s="68"/>
      <c r="J65" s="68"/>
      <c r="K65" s="69"/>
      <c r="L65" s="110"/>
      <c r="M65" s="70"/>
      <c r="N65" s="69"/>
      <c r="O65" s="69"/>
      <c r="P65" s="69"/>
      <c r="Q65" s="69"/>
      <c r="R65" s="69"/>
      <c r="S65" s="69"/>
      <c r="T65" s="118"/>
      <c r="U65" s="118"/>
      <c r="V65" s="70"/>
      <c r="W65" s="70"/>
      <c r="X65" s="55"/>
    </row>
    <row r="66" spans="2:26" s="59" customFormat="1" ht="25.9" hidden="1" customHeight="1" x14ac:dyDescent="0.25">
      <c r="B66" s="120" t="s">
        <v>34</v>
      </c>
      <c r="C66" s="121"/>
      <c r="D66" s="79"/>
      <c r="E66" s="79"/>
      <c r="F66" s="79"/>
      <c r="G66" s="79"/>
      <c r="H66" s="79"/>
      <c r="I66" s="79"/>
      <c r="J66" s="79"/>
      <c r="K66" s="80"/>
      <c r="L66" s="257"/>
      <c r="M66" s="81"/>
      <c r="N66" s="80"/>
      <c r="O66" s="80"/>
      <c r="P66" s="80"/>
      <c r="Q66" s="80"/>
      <c r="R66" s="80"/>
      <c r="S66" s="80"/>
      <c r="T66" s="122"/>
      <c r="U66" s="122"/>
      <c r="V66" s="80"/>
      <c r="W66" s="80"/>
      <c r="X66" s="55"/>
    </row>
    <row r="67" spans="2:26" s="59" customFormat="1" ht="15" hidden="1" customHeight="1" x14ac:dyDescent="0.25">
      <c r="B67" s="113" t="s">
        <v>35</v>
      </c>
      <c r="C67" s="85"/>
      <c r="D67" s="123"/>
      <c r="E67" s="123"/>
      <c r="F67" s="123"/>
      <c r="G67" s="124"/>
      <c r="H67" s="123"/>
      <c r="I67" s="123"/>
      <c r="J67" s="123"/>
      <c r="K67" s="125"/>
      <c r="L67" s="125"/>
      <c r="M67" s="76"/>
      <c r="N67" s="124"/>
      <c r="O67" s="125"/>
      <c r="P67" s="125"/>
      <c r="Q67" s="125"/>
      <c r="R67" s="125"/>
      <c r="S67" s="123"/>
      <c r="T67" s="76"/>
      <c r="U67" s="76"/>
      <c r="V67" s="78"/>
      <c r="W67" s="78"/>
      <c r="X67" s="55"/>
    </row>
    <row r="68" spans="2:26" s="59" customFormat="1" ht="16.5" hidden="1" thickBot="1" x14ac:dyDescent="0.3">
      <c r="B68" s="113" t="s">
        <v>36</v>
      </c>
      <c r="C68" s="85"/>
      <c r="D68" s="123"/>
      <c r="E68" s="123"/>
      <c r="F68" s="123"/>
      <c r="G68" s="124"/>
      <c r="H68" s="123"/>
      <c r="I68" s="123"/>
      <c r="J68" s="123"/>
      <c r="K68" s="125"/>
      <c r="L68" s="125"/>
      <c r="M68" s="76"/>
      <c r="N68" s="124"/>
      <c r="O68" s="125"/>
      <c r="P68" s="125"/>
      <c r="Q68" s="125"/>
      <c r="R68" s="125"/>
      <c r="S68" s="123"/>
      <c r="T68" s="76"/>
      <c r="U68" s="76"/>
      <c r="V68" s="78"/>
      <c r="W68" s="78"/>
      <c r="X68" s="55"/>
    </row>
    <row r="69" spans="2:26" s="59" customFormat="1" ht="16.5" hidden="1" thickBot="1" x14ac:dyDescent="0.3">
      <c r="B69" s="113" t="s">
        <v>37</v>
      </c>
      <c r="C69" s="85"/>
      <c r="D69" s="123"/>
      <c r="E69" s="123"/>
      <c r="F69" s="123"/>
      <c r="G69" s="124"/>
      <c r="H69" s="123"/>
      <c r="I69" s="123"/>
      <c r="J69" s="123"/>
      <c r="K69" s="125"/>
      <c r="L69" s="125"/>
      <c r="M69" s="76"/>
      <c r="N69" s="124"/>
      <c r="O69" s="125"/>
      <c r="P69" s="125"/>
      <c r="Q69" s="125"/>
      <c r="R69" s="125"/>
      <c r="S69" s="123"/>
      <c r="T69" s="76"/>
      <c r="U69" s="76"/>
      <c r="V69" s="78"/>
      <c r="W69" s="78"/>
      <c r="X69" s="55"/>
    </row>
    <row r="70" spans="2:26" s="59" customFormat="1" ht="16.5" hidden="1" thickBot="1" x14ac:dyDescent="0.3">
      <c r="B70" s="126" t="s">
        <v>38</v>
      </c>
      <c r="C70" s="127"/>
      <c r="D70" s="128"/>
      <c r="E70" s="128"/>
      <c r="F70" s="128"/>
      <c r="G70" s="129"/>
      <c r="H70" s="128"/>
      <c r="I70" s="128"/>
      <c r="J70" s="128"/>
      <c r="K70" s="130"/>
      <c r="L70" s="96"/>
      <c r="M70" s="76"/>
      <c r="N70" s="129"/>
      <c r="O70" s="130"/>
      <c r="P70" s="130"/>
      <c r="Q70" s="130"/>
      <c r="R70" s="130"/>
      <c r="S70" s="128"/>
      <c r="T70" s="131"/>
      <c r="U70" s="131"/>
      <c r="V70" s="78"/>
      <c r="W70" s="78"/>
      <c r="X70" s="55"/>
    </row>
    <row r="71" spans="2:26" s="17" customFormat="1" ht="19.5" hidden="1" customHeight="1" thickBot="1" x14ac:dyDescent="0.3">
      <c r="B71" s="132" t="s">
        <v>39</v>
      </c>
      <c r="C71" s="133"/>
      <c r="D71" s="134"/>
      <c r="E71" s="134"/>
      <c r="F71" s="134"/>
      <c r="G71" s="135"/>
      <c r="H71" s="134"/>
      <c r="I71" s="134"/>
      <c r="J71" s="134"/>
      <c r="K71" s="136"/>
      <c r="L71" s="136"/>
      <c r="M71" s="137"/>
      <c r="N71" s="135"/>
      <c r="O71" s="136"/>
      <c r="P71" s="136"/>
      <c r="Q71" s="136"/>
      <c r="R71" s="136"/>
      <c r="S71" s="134"/>
      <c r="T71" s="137"/>
      <c r="U71" s="137"/>
      <c r="V71" s="138"/>
      <c r="W71" s="138"/>
      <c r="X71" s="55"/>
    </row>
    <row r="72" spans="2:26" ht="18.75" hidden="1" customHeight="1" thickBot="1" x14ac:dyDescent="0.3">
      <c r="B72" s="139"/>
      <c r="C72" s="140"/>
      <c r="D72" s="141"/>
      <c r="E72" s="141"/>
      <c r="F72" s="141"/>
      <c r="G72" s="142"/>
      <c r="H72" s="141"/>
      <c r="I72" s="141"/>
      <c r="J72" s="141"/>
      <c r="K72" s="143"/>
      <c r="L72" s="143"/>
      <c r="M72" s="144"/>
      <c r="N72" s="142"/>
      <c r="O72" s="143"/>
      <c r="P72" s="143"/>
      <c r="Q72" s="143"/>
      <c r="R72" s="143"/>
      <c r="S72" s="141"/>
      <c r="T72" s="144"/>
      <c r="U72" s="144"/>
      <c r="V72" s="78"/>
      <c r="W72" s="78"/>
      <c r="X72" s="55"/>
    </row>
    <row r="73" spans="2:26" ht="29.25" thickBot="1" x14ac:dyDescent="0.25">
      <c r="B73" s="145" t="s">
        <v>40</v>
      </c>
      <c r="C73" s="196">
        <v>6751201</v>
      </c>
      <c r="D73" s="58">
        <f t="shared" ref="D73:K73" si="8">D74+D75+D76+D78+D87</f>
        <v>734030</v>
      </c>
      <c r="E73" s="58">
        <f t="shared" si="8"/>
        <v>276443</v>
      </c>
      <c r="F73" s="58">
        <f t="shared" si="8"/>
        <v>661421</v>
      </c>
      <c r="G73" s="58">
        <f t="shared" si="8"/>
        <v>666024</v>
      </c>
      <c r="H73" s="58">
        <f t="shared" si="8"/>
        <v>169677</v>
      </c>
      <c r="I73" s="58">
        <f t="shared" si="8"/>
        <v>1143611.7931615734</v>
      </c>
      <c r="J73" s="58">
        <f t="shared" si="8"/>
        <v>396067</v>
      </c>
      <c r="K73" s="58">
        <f t="shared" si="8"/>
        <v>23216</v>
      </c>
      <c r="L73" s="58"/>
      <c r="M73" s="58">
        <f>SUM(D73:K73)</f>
        <v>4070489.7931615734</v>
      </c>
      <c r="N73" s="58">
        <f>N78</f>
        <v>2496695.5204393975</v>
      </c>
      <c r="O73" s="58">
        <f>O87</f>
        <v>30964</v>
      </c>
      <c r="P73" s="58"/>
      <c r="Q73" s="58"/>
      <c r="R73" s="58"/>
      <c r="S73" s="58"/>
      <c r="T73" s="58">
        <f>T74+T75+T76+T78+T87</f>
        <v>153052</v>
      </c>
      <c r="U73" s="58"/>
      <c r="V73" s="58">
        <f>M73+N73+O73+S73+T73</f>
        <v>6751201.3136009704</v>
      </c>
      <c r="W73" s="58">
        <v>6443075.8482349953</v>
      </c>
      <c r="X73" s="55"/>
      <c r="Z73" s="1"/>
    </row>
    <row r="74" spans="2:26" s="149" customFormat="1" ht="15.75" x14ac:dyDescent="0.25">
      <c r="B74" s="146" t="s">
        <v>41</v>
      </c>
      <c r="C74" s="197">
        <v>1548099</v>
      </c>
      <c r="D74" s="103">
        <f>'[37]T15-soc štip2015-_rozpis'!$H$12</f>
        <v>469848</v>
      </c>
      <c r="E74" s="103">
        <f>'[37]T15-soc štip2015-_rozpis'!$H$13</f>
        <v>71483</v>
      </c>
      <c r="F74" s="103">
        <f>'[37]T15-soc štip2015-_rozpis'!$H$14</f>
        <v>253768</v>
      </c>
      <c r="G74" s="103">
        <f>'[37]T15-soc štip2015-_rozpis'!$H$15</f>
        <v>292755</v>
      </c>
      <c r="H74" s="103">
        <f>'[37]T15-soc štip2015-_rozpis'!$H$16</f>
        <v>124845</v>
      </c>
      <c r="I74" s="103">
        <f>'[37]T15-soc štip2015-_rozpis'!$H$17</f>
        <v>173263</v>
      </c>
      <c r="J74" s="103">
        <f>'[37]T15-soc štip2015-_rozpis'!$H$18</f>
        <v>146454</v>
      </c>
      <c r="K74" s="103">
        <f>'[37]T15-soc štip2015-_rozpis'!$H$19</f>
        <v>15683</v>
      </c>
      <c r="L74" s="103"/>
      <c r="M74" s="147"/>
      <c r="N74" s="103"/>
      <c r="O74" s="103"/>
      <c r="P74" s="103"/>
      <c r="Q74" s="103"/>
      <c r="R74" s="103"/>
      <c r="S74" s="103"/>
      <c r="T74" s="147"/>
      <c r="U74" s="147"/>
      <c r="V74" s="148">
        <f>SUM(D74:U74)</f>
        <v>1548099</v>
      </c>
      <c r="W74" s="148">
        <v>1527769</v>
      </c>
      <c r="X74" s="55"/>
      <c r="Z74" s="259"/>
    </row>
    <row r="75" spans="2:26" s="154" customFormat="1" ht="30" x14ac:dyDescent="0.25">
      <c r="B75" s="150" t="s">
        <v>66</v>
      </c>
      <c r="C75" s="198">
        <v>1405350</v>
      </c>
      <c r="D75" s="112">
        <f>'[38]motiv.štip - rozpis'!$E$32</f>
        <v>137218</v>
      </c>
      <c r="E75" s="112">
        <f>'[38]motiv.štip - rozpis'!$E$33</f>
        <v>155146</v>
      </c>
      <c r="F75" s="112">
        <f>'[38]motiv.štip - rozpis'!$E$34</f>
        <v>314951</v>
      </c>
      <c r="G75" s="112">
        <f>'[38]motiv.štip - rozpis'!$E$35</f>
        <v>285305</v>
      </c>
      <c r="H75" s="112">
        <f>'[38]motiv.štip - rozpis'!$E$36</f>
        <v>0</v>
      </c>
      <c r="I75" s="112">
        <f>'[38]motiv.štip - rozpis'!$E$37</f>
        <v>318762</v>
      </c>
      <c r="J75" s="112">
        <f>'[38]motiv.štip - rozpis'!$E$38</f>
        <v>193968</v>
      </c>
      <c r="K75" s="151">
        <f>'[38]motiv.štip - rozpis'!$E$39</f>
        <v>0</v>
      </c>
      <c r="L75" s="151"/>
      <c r="M75" s="152"/>
      <c r="N75" s="151"/>
      <c r="O75" s="151"/>
      <c r="P75" s="151"/>
      <c r="Q75" s="151"/>
      <c r="R75" s="151"/>
      <c r="S75" s="112"/>
      <c r="T75" s="329"/>
      <c r="U75" s="329"/>
      <c r="V75" s="153">
        <f>SUM(D75:U75)</f>
        <v>1405350</v>
      </c>
      <c r="W75" s="153">
        <v>1359000</v>
      </c>
      <c r="X75" s="55"/>
    </row>
    <row r="76" spans="2:26" s="154" customFormat="1" ht="16.5" thickBot="1" x14ac:dyDescent="0.3">
      <c r="B76" s="262" t="s">
        <v>56</v>
      </c>
      <c r="C76" s="263">
        <v>595098</v>
      </c>
      <c r="D76" s="264">
        <f>'[38]motiv.štip - rozpis'!$G$14</f>
        <v>126964</v>
      </c>
      <c r="E76" s="264">
        <f>'[38]motiv.štip - rozpis'!$G$15</f>
        <v>49814</v>
      </c>
      <c r="F76" s="264">
        <f>'[38]motiv.štip - rozpis'!$G$16</f>
        <v>92702</v>
      </c>
      <c r="G76" s="264">
        <f>'[38]motiv.štip - rozpis'!$G$17</f>
        <v>87964</v>
      </c>
      <c r="H76" s="264">
        <f>'[38]motiv.štip - rozpis'!$G$18</f>
        <v>44832</v>
      </c>
      <c r="I76" s="264">
        <f>'[38]motiv.štip - rozpis'!$G$19</f>
        <v>113114</v>
      </c>
      <c r="J76" s="264">
        <f>'[38]motiv.štip - rozpis'!$G$20</f>
        <v>55645</v>
      </c>
      <c r="K76" s="253">
        <f>'[38]motiv.štip - rozpis'!$G$21</f>
        <v>7533</v>
      </c>
      <c r="L76" s="253"/>
      <c r="M76" s="265"/>
      <c r="N76" s="266"/>
      <c r="O76" s="266"/>
      <c r="P76" s="266"/>
      <c r="Q76" s="266"/>
      <c r="R76" s="266"/>
      <c r="S76" s="267"/>
      <c r="T76" s="330">
        <f>'[38]motiv.štip - rozpis'!$G$22</f>
        <v>16530</v>
      </c>
      <c r="U76" s="328"/>
      <c r="V76" s="268">
        <v>595098</v>
      </c>
      <c r="W76" s="268">
        <v>525000</v>
      </c>
      <c r="X76" s="55"/>
      <c r="Y76" s="271"/>
      <c r="Z76" s="271"/>
    </row>
    <row r="77" spans="2:26" s="154" customFormat="1" ht="37.5" customHeight="1" thickBot="1" x14ac:dyDescent="0.25">
      <c r="B77" s="269" t="s">
        <v>100</v>
      </c>
      <c r="C77" s="339">
        <f>C78+C87</f>
        <v>3202654.2879999997</v>
      </c>
      <c r="D77" s="335"/>
      <c r="E77" s="335"/>
      <c r="F77" s="335"/>
      <c r="G77" s="335"/>
      <c r="H77" s="335"/>
      <c r="I77" s="335">
        <f>I78+I87</f>
        <v>538472.79316157335</v>
      </c>
      <c r="J77" s="335"/>
      <c r="K77" s="335"/>
      <c r="L77" s="335"/>
      <c r="M77" s="335">
        <f>SUM(I77:L77)</f>
        <v>538472.79316157335</v>
      </c>
      <c r="N77" s="336">
        <f>N78+N87</f>
        <v>2496695.5204393975</v>
      </c>
      <c r="O77" s="336">
        <f>O87</f>
        <v>30964</v>
      </c>
      <c r="P77" s="336"/>
      <c r="Q77" s="336"/>
      <c r="R77" s="336"/>
      <c r="S77" s="335"/>
      <c r="T77" s="337">
        <f>T87</f>
        <v>136522</v>
      </c>
      <c r="U77" s="337"/>
      <c r="V77" s="338">
        <f>SUM(M77:U77)</f>
        <v>3202654.3136009709</v>
      </c>
      <c r="W77" s="338">
        <v>3031307</v>
      </c>
      <c r="X77" s="55"/>
      <c r="Y77" s="271"/>
      <c r="Z77" s="271"/>
    </row>
    <row r="78" spans="2:26" s="158" customFormat="1" ht="30" customHeight="1" thickBot="1" x14ac:dyDescent="0.25">
      <c r="B78" s="332" t="s">
        <v>42</v>
      </c>
      <c r="C78" s="333">
        <f>C79+C84+C85+C86</f>
        <v>3035168.2879999997</v>
      </c>
      <c r="D78" s="334"/>
      <c r="E78" s="334"/>
      <c r="F78" s="334"/>
      <c r="G78" s="334"/>
      <c r="H78" s="334"/>
      <c r="I78" s="334">
        <f>I79+I84+I85+I86</f>
        <v>538472.79316157335</v>
      </c>
      <c r="J78" s="334"/>
      <c r="K78" s="334"/>
      <c r="L78" s="334"/>
      <c r="M78" s="334"/>
      <c r="N78" s="334">
        <f t="shared" ref="N78" si="9">N79+N84+N85+N86</f>
        <v>2496695.5204393975</v>
      </c>
      <c r="O78" s="334"/>
      <c r="P78" s="334"/>
      <c r="Q78" s="334"/>
      <c r="R78" s="334"/>
      <c r="S78" s="334"/>
      <c r="T78" s="334"/>
      <c r="U78" s="334"/>
      <c r="V78" s="334">
        <f>I78+N78</f>
        <v>3035168.3136009709</v>
      </c>
      <c r="W78" s="334">
        <v>2951597.8482349953</v>
      </c>
      <c r="X78" s="55"/>
    </row>
    <row r="79" spans="2:26" s="158" customFormat="1" ht="15" x14ac:dyDescent="0.2">
      <c r="B79" s="155" t="s">
        <v>77</v>
      </c>
      <c r="C79" s="155">
        <f>C80+C83</f>
        <v>1644294.2879999999</v>
      </c>
      <c r="D79" s="156"/>
      <c r="E79" s="156"/>
      <c r="F79" s="156"/>
      <c r="G79" s="156"/>
      <c r="H79" s="156"/>
      <c r="I79" s="156">
        <f>I80+I83</f>
        <v>317959.10839958925</v>
      </c>
      <c r="J79" s="156"/>
      <c r="K79" s="156"/>
      <c r="L79" s="156"/>
      <c r="M79" s="156"/>
      <c r="N79" s="156">
        <f>N80+N83</f>
        <v>1326335.2052013814</v>
      </c>
      <c r="O79" s="157"/>
      <c r="P79" s="157"/>
      <c r="Q79" s="157"/>
      <c r="R79" s="157"/>
      <c r="S79" s="156"/>
      <c r="T79" s="156"/>
      <c r="U79" s="156"/>
      <c r="V79" s="157">
        <f>I79+N79</f>
        <v>1644294.3136009707</v>
      </c>
      <c r="W79" s="157">
        <v>1174649.296031801</v>
      </c>
      <c r="X79" s="55"/>
    </row>
    <row r="80" spans="2:26" s="59" customFormat="1" ht="18.75" customHeight="1" x14ac:dyDescent="0.25">
      <c r="B80" s="159" t="s">
        <v>43</v>
      </c>
      <c r="C80" s="199">
        <f>'[31]T7-mzdy'!$V$12</f>
        <v>1216194</v>
      </c>
      <c r="D80" s="160"/>
      <c r="E80" s="161"/>
      <c r="F80" s="161"/>
      <c r="G80" s="161"/>
      <c r="H80" s="161"/>
      <c r="I80" s="161">
        <f>'[31]T7-mzdy'!$V$31</f>
        <v>235177.10839958925</v>
      </c>
      <c r="J80" s="161"/>
      <c r="K80" s="161"/>
      <c r="L80" s="62"/>
      <c r="M80" s="116"/>
      <c r="N80" s="162">
        <f>'[31]T7-mzdy'!$V$30</f>
        <v>981017.16361048922</v>
      </c>
      <c r="O80" s="163"/>
      <c r="P80" s="163"/>
      <c r="Q80" s="163"/>
      <c r="R80" s="163"/>
      <c r="S80" s="161"/>
      <c r="T80" s="161"/>
      <c r="U80" s="161"/>
      <c r="V80" s="162">
        <f>I80+N80</f>
        <v>1216194.2720100784</v>
      </c>
      <c r="W80" s="162">
        <v>1140512.2960368011</v>
      </c>
      <c r="X80" s="55"/>
    </row>
    <row r="81" spans="2:25" s="59" customFormat="1" ht="15.75" hidden="1" x14ac:dyDescent="0.25">
      <c r="B81" s="236" t="s">
        <v>57</v>
      </c>
      <c r="C81" s="237"/>
      <c r="D81" s="238"/>
      <c r="E81" s="239"/>
      <c r="F81" s="239"/>
      <c r="G81" s="239"/>
      <c r="H81" s="239"/>
      <c r="I81" s="239"/>
      <c r="J81" s="239"/>
      <c r="K81" s="239"/>
      <c r="L81" s="228"/>
      <c r="M81" s="240"/>
      <c r="N81" s="241"/>
      <c r="O81" s="241"/>
      <c r="P81" s="241"/>
      <c r="Q81" s="241"/>
      <c r="R81" s="241"/>
      <c r="S81" s="239"/>
      <c r="T81" s="242"/>
      <c r="U81" s="242"/>
      <c r="V81" s="243"/>
      <c r="W81" s="243"/>
      <c r="X81" s="55"/>
      <c r="Y81" s="42"/>
    </row>
    <row r="82" spans="2:25" s="59" customFormat="1" ht="24.75" customHeight="1" x14ac:dyDescent="0.25">
      <c r="B82" s="164" t="s">
        <v>70</v>
      </c>
      <c r="C82" s="200">
        <f>'[31]T7-mzdy'!$U$12</f>
        <v>16741</v>
      </c>
      <c r="D82" s="165"/>
      <c r="E82" s="123"/>
      <c r="F82" s="123"/>
      <c r="G82" s="123"/>
      <c r="H82" s="123"/>
      <c r="I82" s="123">
        <f>'[31]T7-mzdy'!$U$31</f>
        <v>4424.3606684803726</v>
      </c>
      <c r="J82" s="123"/>
      <c r="K82" s="123"/>
      <c r="L82" s="75"/>
      <c r="M82" s="166"/>
      <c r="N82" s="125">
        <f>'[31]T7-mzdy'!$U$30</f>
        <v>12316.639331519627</v>
      </c>
      <c r="O82" s="125"/>
      <c r="P82" s="125"/>
      <c r="Q82" s="125"/>
      <c r="R82" s="125"/>
      <c r="S82" s="123"/>
      <c r="T82" s="76"/>
      <c r="U82" s="76"/>
      <c r="V82" s="124">
        <f>I82+N82</f>
        <v>16741</v>
      </c>
      <c r="W82" s="124">
        <v>14192</v>
      </c>
      <c r="X82" s="55"/>
      <c r="Y82" s="42"/>
    </row>
    <row r="83" spans="2:25" s="59" customFormat="1" ht="31.5" customHeight="1" x14ac:dyDescent="0.25">
      <c r="B83" s="164" t="s">
        <v>44</v>
      </c>
      <c r="C83" s="200">
        <f>C80*0.352</f>
        <v>428100.288</v>
      </c>
      <c r="D83" s="165"/>
      <c r="E83" s="123"/>
      <c r="F83" s="123"/>
      <c r="G83" s="123"/>
      <c r="H83" s="123"/>
      <c r="I83" s="123">
        <v>82782</v>
      </c>
      <c r="J83" s="123"/>
      <c r="K83" s="123"/>
      <c r="L83" s="75"/>
      <c r="M83" s="166"/>
      <c r="N83" s="123">
        <f>N80*0.352</f>
        <v>345318.04159089219</v>
      </c>
      <c r="O83" s="124"/>
      <c r="P83" s="124"/>
      <c r="Q83" s="125"/>
      <c r="R83" s="125"/>
      <c r="S83" s="123"/>
      <c r="T83" s="76"/>
      <c r="U83" s="76"/>
      <c r="V83" s="124">
        <f>I83+N83</f>
        <v>428100.04159089219</v>
      </c>
      <c r="W83" s="124">
        <v>413476.55220319401</v>
      </c>
      <c r="X83" s="55"/>
    </row>
    <row r="84" spans="2:25" s="59" customFormat="1" ht="30" x14ac:dyDescent="0.25">
      <c r="B84" s="120" t="s">
        <v>45</v>
      </c>
      <c r="C84" s="121">
        <f>'[31]T8-TaS'!$V$29</f>
        <v>460851.99999999994</v>
      </c>
      <c r="D84" s="167"/>
      <c r="E84" s="168"/>
      <c r="F84" s="168"/>
      <c r="G84" s="168"/>
      <c r="H84" s="168"/>
      <c r="I84" s="168">
        <f>'[31]T8-TaS'!$V$28</f>
        <v>88578</v>
      </c>
      <c r="J84" s="168"/>
      <c r="K84" s="168"/>
      <c r="L84" s="168"/>
      <c r="M84" s="81"/>
      <c r="N84" s="169">
        <f>'[31]T8-TaS'!$V$27</f>
        <v>372273.99999999994</v>
      </c>
      <c r="O84" s="170"/>
      <c r="P84" s="170"/>
      <c r="Q84" s="170"/>
      <c r="R84" s="170"/>
      <c r="S84" s="168"/>
      <c r="T84" s="81"/>
      <c r="U84" s="81"/>
      <c r="V84" s="169">
        <f>I84+N84</f>
        <v>460851.99999999994</v>
      </c>
      <c r="W84" s="169">
        <v>462182</v>
      </c>
      <c r="X84" s="55"/>
      <c r="Y84" s="42"/>
    </row>
    <row r="85" spans="2:25" s="59" customFormat="1" ht="15.75" x14ac:dyDescent="0.25">
      <c r="B85" s="255" t="s">
        <v>71</v>
      </c>
      <c r="C85" s="256">
        <f>'[31]T8-TaS'!$W$29</f>
        <v>519264</v>
      </c>
      <c r="D85" s="167"/>
      <c r="E85" s="168"/>
      <c r="F85" s="168"/>
      <c r="G85" s="168"/>
      <c r="H85" s="168"/>
      <c r="I85" s="168">
        <f>'[31]T8-TaS'!$W$28</f>
        <v>100640</v>
      </c>
      <c r="J85" s="168"/>
      <c r="K85" s="168"/>
      <c r="L85" s="168"/>
      <c r="M85" s="81"/>
      <c r="N85" s="169">
        <f>'[31]T8-TaS'!$W$27</f>
        <v>418624</v>
      </c>
      <c r="O85" s="170"/>
      <c r="P85" s="170"/>
      <c r="Q85" s="170"/>
      <c r="R85" s="170"/>
      <c r="S85" s="168"/>
      <c r="T85" s="81"/>
      <c r="U85" s="81"/>
      <c r="V85" s="257">
        <f>I85+N85</f>
        <v>519264</v>
      </c>
      <c r="W85" s="257">
        <v>519904</v>
      </c>
      <c r="X85" s="55"/>
      <c r="Y85" s="42"/>
    </row>
    <row r="86" spans="2:25" s="59" customFormat="1" ht="27.75" customHeight="1" x14ac:dyDescent="0.25">
      <c r="B86" s="171" t="s">
        <v>46</v>
      </c>
      <c r="C86" s="201">
        <v>410758</v>
      </c>
      <c r="D86" s="112"/>
      <c r="E86" s="151"/>
      <c r="F86" s="151"/>
      <c r="G86" s="151"/>
      <c r="H86" s="151"/>
      <c r="I86" s="151">
        <f>'[31]T8-TaS'!$AA$28</f>
        <v>31295.684761984056</v>
      </c>
      <c r="J86" s="151"/>
      <c r="K86" s="151"/>
      <c r="L86" s="151"/>
      <c r="M86" s="172"/>
      <c r="N86" s="173">
        <f>'[31]T8-TaS'!$AA$27</f>
        <v>379462.31523801596</v>
      </c>
      <c r="O86" s="174"/>
      <c r="P86" s="151"/>
      <c r="Q86" s="151"/>
      <c r="R86" s="151"/>
      <c r="S86" s="151"/>
      <c r="T86" s="172"/>
      <c r="U86" s="172"/>
      <c r="V86" s="157">
        <f>I86+N86</f>
        <v>410758</v>
      </c>
      <c r="W86" s="157">
        <v>381386</v>
      </c>
      <c r="X86" s="55"/>
    </row>
    <row r="87" spans="2:25" s="59" customFormat="1" ht="16.5" thickBot="1" x14ac:dyDescent="0.3">
      <c r="B87" s="175" t="s">
        <v>47</v>
      </c>
      <c r="C87" s="203">
        <f>130964+36522</f>
        <v>167486</v>
      </c>
      <c r="D87" s="176"/>
      <c r="E87" s="176"/>
      <c r="F87" s="176"/>
      <c r="G87" s="176"/>
      <c r="H87" s="176"/>
      <c r="I87" s="176"/>
      <c r="J87" s="177"/>
      <c r="K87" s="176"/>
      <c r="L87" s="176"/>
      <c r="M87" s="178"/>
      <c r="N87" s="179"/>
      <c r="O87" s="180">
        <v>30964</v>
      </c>
      <c r="P87" s="180"/>
      <c r="Q87" s="180"/>
      <c r="R87" s="180"/>
      <c r="S87" s="260"/>
      <c r="T87" s="176">
        <f>100000+36522</f>
        <v>136522</v>
      </c>
      <c r="U87" s="178"/>
      <c r="V87" s="181">
        <f>O87+T87</f>
        <v>167486</v>
      </c>
      <c r="W87" s="181">
        <v>79709</v>
      </c>
      <c r="X87" s="55"/>
      <c r="Y87" s="42"/>
    </row>
    <row r="88" spans="2:25" s="182" customFormat="1" x14ac:dyDescent="0.2">
      <c r="C88" s="183"/>
      <c r="M88" s="12" t="s">
        <v>61</v>
      </c>
      <c r="N88" s="184"/>
      <c r="P88" s="188"/>
      <c r="S88" s="12"/>
      <c r="T88" s="185">
        <v>15495</v>
      </c>
      <c r="U88" s="185"/>
      <c r="V88" s="247">
        <f t="shared" ref="V88:V95" si="10">S88</f>
        <v>0</v>
      </c>
      <c r="W88" s="20"/>
    </row>
    <row r="89" spans="2:25" s="182" customFormat="1" x14ac:dyDescent="0.2">
      <c r="C89" s="186"/>
      <c r="M89" s="244"/>
      <c r="N89" s="245" t="s">
        <v>65</v>
      </c>
      <c r="O89" s="184"/>
      <c r="S89" s="12"/>
      <c r="T89" s="185">
        <v>7600</v>
      </c>
      <c r="U89" s="185"/>
      <c r="V89" s="187">
        <f t="shared" si="10"/>
        <v>0</v>
      </c>
      <c r="W89" s="12"/>
    </row>
    <row r="90" spans="2:25" s="182" customFormat="1" x14ac:dyDescent="0.2">
      <c r="M90" s="12" t="s">
        <v>62</v>
      </c>
      <c r="N90" s="184"/>
      <c r="O90" s="184"/>
      <c r="S90" s="12"/>
      <c r="T90" s="185">
        <v>2770</v>
      </c>
      <c r="U90" s="185"/>
      <c r="V90" s="187">
        <f t="shared" si="10"/>
        <v>0</v>
      </c>
      <c r="W90" s="12"/>
    </row>
    <row r="91" spans="2:25" s="182" customFormat="1" ht="10.15" customHeight="1" x14ac:dyDescent="0.2">
      <c r="C91" s="186"/>
      <c r="M91" s="244" t="s">
        <v>63</v>
      </c>
      <c r="N91" s="184"/>
      <c r="O91" s="184"/>
      <c r="S91" s="12"/>
      <c r="T91" s="188">
        <v>670</v>
      </c>
      <c r="U91" s="188"/>
      <c r="V91" s="187">
        <f t="shared" si="10"/>
        <v>0</v>
      </c>
      <c r="W91" s="12"/>
    </row>
    <row r="92" spans="2:25" x14ac:dyDescent="0.2">
      <c r="M92" s="10" t="s">
        <v>75</v>
      </c>
      <c r="S92" s="12"/>
      <c r="T92" s="10">
        <v>3710</v>
      </c>
      <c r="V92" s="2">
        <f t="shared" si="10"/>
        <v>0</v>
      </c>
    </row>
    <row r="93" spans="2:25" ht="15" x14ac:dyDescent="0.2">
      <c r="M93" s="10" t="s">
        <v>64</v>
      </c>
      <c r="S93" s="12"/>
      <c r="T93" s="10">
        <v>6277</v>
      </c>
      <c r="V93" s="2">
        <f t="shared" si="10"/>
        <v>0</v>
      </c>
      <c r="W93" s="246"/>
    </row>
    <row r="94" spans="2:25" x14ac:dyDescent="0.2">
      <c r="S94" s="2">
        <v>0</v>
      </c>
      <c r="T94" s="10">
        <f>SUM(T88:T93)</f>
        <v>36522</v>
      </c>
      <c r="V94" s="2">
        <f t="shared" si="10"/>
        <v>0</v>
      </c>
    </row>
    <row r="95" spans="2:25" x14ac:dyDescent="0.2">
      <c r="M95" s="10" t="s">
        <v>76</v>
      </c>
      <c r="T95" s="10">
        <v>100000</v>
      </c>
      <c r="V95" s="2">
        <f t="shared" si="10"/>
        <v>0</v>
      </c>
    </row>
    <row r="96" spans="2:25" x14ac:dyDescent="0.2">
      <c r="T96" s="10">
        <f>T95+T94</f>
        <v>136522</v>
      </c>
    </row>
  </sheetData>
  <mergeCells count="1">
    <mergeCell ref="B1:V1"/>
  </mergeCells>
  <printOptions horizontalCentered="1" verticalCentered="1" headings="1" gridLines="1"/>
  <pageMargins left="0.17" right="0.17" top="0.27559055118110237" bottom="0.31496062992125984" header="0.19685039370078741" footer="0.11811023622047245"/>
  <pageSetup paperSize="9" scale="54" fitToHeight="0" orientation="landscape" r:id="rId1"/>
  <headerFooter alignWithMargins="0">
    <oddFooter>&amp;L&amp;Z&amp;F        &amp;A&amp;R  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opLeftCell="A104" zoomScaleNormal="100" zoomScaleSheetLayoutView="80" workbookViewId="0">
      <selection activeCell="B115" sqref="B115:F115"/>
    </sheetView>
  </sheetViews>
  <sheetFormatPr defaultRowHeight="15" x14ac:dyDescent="0.25"/>
  <cols>
    <col min="1" max="1" width="10.140625" customWidth="1"/>
    <col min="2" max="2" width="14.140625" customWidth="1"/>
    <col min="3" max="3" width="14.28515625" customWidth="1"/>
    <col min="4" max="4" width="13.42578125" customWidth="1"/>
    <col min="5" max="5" width="12.28515625" customWidth="1"/>
    <col min="6" max="6" width="9.140625" customWidth="1"/>
    <col min="7" max="7" width="14.28515625" customWidth="1"/>
    <col min="12" max="12" width="10" bestFit="1" customWidth="1"/>
  </cols>
  <sheetData>
    <row r="1" spans="1:6" ht="18" customHeight="1" x14ac:dyDescent="0.25"/>
    <row r="2" spans="1:6" ht="28.5" x14ac:dyDescent="0.45">
      <c r="A2" t="s">
        <v>69</v>
      </c>
      <c r="B2" s="362" t="s">
        <v>121</v>
      </c>
    </row>
    <row r="3" spans="1:6" ht="18" customHeight="1" x14ac:dyDescent="0.25">
      <c r="B3" s="361"/>
    </row>
    <row r="4" spans="1:6" x14ac:dyDescent="0.25">
      <c r="B4" s="348"/>
      <c r="C4" s="354">
        <v>2015</v>
      </c>
      <c r="D4" s="354">
        <v>2016</v>
      </c>
      <c r="E4" s="354" t="s">
        <v>116</v>
      </c>
      <c r="F4" s="348" t="s">
        <v>115</v>
      </c>
    </row>
    <row r="5" spans="1:6" x14ac:dyDescent="0.25">
      <c r="B5" s="348" t="s">
        <v>4</v>
      </c>
      <c r="C5" s="352">
        <v>5208335</v>
      </c>
      <c r="D5" s="352">
        <f>'SD 2016'!D11</f>
        <v>5414446.2861081995</v>
      </c>
      <c r="E5" s="352">
        <f t="shared" ref="E5:E17" si="0">D5-C5</f>
        <v>206111.28610819951</v>
      </c>
      <c r="F5" s="348">
        <f t="shared" ref="F5:F16" si="1">(D5/C5-1)*100</f>
        <v>3.9573354269300864</v>
      </c>
    </row>
    <row r="6" spans="1:6" x14ac:dyDescent="0.25">
      <c r="B6" s="348" t="s">
        <v>5</v>
      </c>
      <c r="C6" s="352">
        <v>2459193</v>
      </c>
      <c r="D6" s="352">
        <f>'SD 2016'!E11</f>
        <v>2397361.3891247022</v>
      </c>
      <c r="E6" s="352">
        <f t="shared" si="0"/>
        <v>-61831.610875297803</v>
      </c>
      <c r="F6" s="348">
        <f t="shared" si="1"/>
        <v>-2.5143049315485944</v>
      </c>
    </row>
    <row r="7" spans="1:6" x14ac:dyDescent="0.25">
      <c r="B7" s="348" t="s">
        <v>6</v>
      </c>
      <c r="C7" s="352">
        <v>3987351</v>
      </c>
      <c r="D7" s="352">
        <f>'SD 2016'!F11</f>
        <v>3878615.8695930927</v>
      </c>
      <c r="E7" s="352">
        <f t="shared" si="0"/>
        <v>-108735.13040690729</v>
      </c>
      <c r="F7" s="348">
        <f t="shared" si="1"/>
        <v>-2.7270017213660736</v>
      </c>
    </row>
    <row r="8" spans="1:6" x14ac:dyDescent="0.25">
      <c r="B8" s="348" t="s">
        <v>7</v>
      </c>
      <c r="C8" s="352">
        <v>3912408</v>
      </c>
      <c r="D8" s="352">
        <f>'SD 2016'!G11</f>
        <v>4170669.1163818627</v>
      </c>
      <c r="E8" s="352">
        <f t="shared" si="0"/>
        <v>258261.11638186267</v>
      </c>
      <c r="F8" s="348">
        <f t="shared" si="1"/>
        <v>6.6010783226560843</v>
      </c>
    </row>
    <row r="9" spans="1:6" x14ac:dyDescent="0.25">
      <c r="B9" s="348" t="s">
        <v>8</v>
      </c>
      <c r="C9" s="352">
        <v>2193748</v>
      </c>
      <c r="D9" s="352">
        <f>'SD 2016'!H11</f>
        <v>2248646.0278594019</v>
      </c>
      <c r="E9" s="352">
        <f t="shared" si="0"/>
        <v>54898.027859401889</v>
      </c>
      <c r="F9" s="348">
        <f t="shared" si="1"/>
        <v>2.5024764858772253</v>
      </c>
    </row>
    <row r="10" spans="1:6" x14ac:dyDescent="0.25">
      <c r="B10" s="348" t="s">
        <v>9</v>
      </c>
      <c r="C10" s="352">
        <v>4714893</v>
      </c>
      <c r="D10" s="352">
        <f>'SD 2016'!I11</f>
        <v>4717358.9790027868</v>
      </c>
      <c r="E10" s="352">
        <f t="shared" si="0"/>
        <v>2465.9790027868003</v>
      </c>
      <c r="F10" s="348">
        <f t="shared" si="1"/>
        <v>5.2301908076946013E-2</v>
      </c>
    </row>
    <row r="11" spans="1:6" x14ac:dyDescent="0.25">
      <c r="B11" s="348" t="s">
        <v>10</v>
      </c>
      <c r="C11" s="352">
        <v>1512193</v>
      </c>
      <c r="D11" s="352">
        <f>'SD 2016'!J11</f>
        <v>1659351.9350881258</v>
      </c>
      <c r="E11" s="352">
        <f t="shared" si="0"/>
        <v>147158.93508812576</v>
      </c>
      <c r="F11" s="348">
        <f t="shared" si="1"/>
        <v>9.7314916209852775</v>
      </c>
    </row>
    <row r="12" spans="1:6" x14ac:dyDescent="0.25">
      <c r="B12" s="348" t="s">
        <v>11</v>
      </c>
      <c r="C12" s="352">
        <v>505718</v>
      </c>
      <c r="D12" s="352">
        <f>'SD 2016'!K11</f>
        <v>468432.5421395232</v>
      </c>
      <c r="E12" s="352">
        <f t="shared" si="0"/>
        <v>-37285.457860476803</v>
      </c>
      <c r="F12" s="348">
        <f t="shared" si="1"/>
        <v>-7.3727765000408896</v>
      </c>
    </row>
    <row r="13" spans="1:6" x14ac:dyDescent="0.25">
      <c r="B13" s="348" t="s">
        <v>78</v>
      </c>
      <c r="C13" s="352"/>
      <c r="D13" s="352"/>
      <c r="E13" s="352"/>
      <c r="F13" s="348"/>
    </row>
    <row r="14" spans="1:6" x14ac:dyDescent="0.25">
      <c r="B14" s="348" t="s">
        <v>114</v>
      </c>
      <c r="C14" s="352">
        <v>1777809</v>
      </c>
      <c r="D14" s="352">
        <f>'SD 2016'!S11</f>
        <v>1807430.1207023063</v>
      </c>
      <c r="E14" s="352">
        <f t="shared" si="0"/>
        <v>29621.120702306274</v>
      </c>
      <c r="F14" s="348">
        <f t="shared" si="1"/>
        <v>1.6661587775911979</v>
      </c>
    </row>
    <row r="15" spans="1:6" x14ac:dyDescent="0.25">
      <c r="B15" s="353" t="s">
        <v>113</v>
      </c>
      <c r="C15" s="352">
        <v>987078</v>
      </c>
      <c r="D15" s="352">
        <f>'SD 2016'!T11</f>
        <v>859621.36399999994</v>
      </c>
      <c r="E15" s="352">
        <f t="shared" si="0"/>
        <v>-127456.63600000006</v>
      </c>
      <c r="F15" s="348">
        <f t="shared" si="1"/>
        <v>-12.912519172750281</v>
      </c>
    </row>
    <row r="16" spans="1:6" x14ac:dyDescent="0.25">
      <c r="B16" s="353" t="s">
        <v>112</v>
      </c>
      <c r="C16" s="352">
        <v>679774</v>
      </c>
      <c r="D16" s="352">
        <f>'SD 2016'!U11</f>
        <v>705837.34000000008</v>
      </c>
      <c r="E16" s="352">
        <f t="shared" si="0"/>
        <v>26063.340000000084</v>
      </c>
      <c r="F16" s="348">
        <f t="shared" si="1"/>
        <v>3.8341183981735139</v>
      </c>
    </row>
    <row r="17" spans="2:6" x14ac:dyDescent="0.25">
      <c r="B17" s="353" t="s">
        <v>120</v>
      </c>
      <c r="C17" s="360">
        <v>10200</v>
      </c>
      <c r="D17" s="352"/>
      <c r="E17" s="352">
        <f t="shared" si="0"/>
        <v>-10200</v>
      </c>
      <c r="F17" s="348"/>
    </row>
    <row r="18" spans="2:6" ht="19.5" customHeight="1" x14ac:dyDescent="0.25">
      <c r="C18" s="351">
        <f>SUM(C5:C17)</f>
        <v>27948700</v>
      </c>
      <c r="D18" s="351">
        <f>SUM(D5:D16)</f>
        <v>28327770.970000003</v>
      </c>
      <c r="E18" s="351">
        <f>SUM(E5:E17)</f>
        <v>379070.97000000102</v>
      </c>
    </row>
    <row r="19" spans="2:6" ht="19.5" customHeight="1" x14ac:dyDescent="0.25">
      <c r="C19" s="351"/>
      <c r="D19" s="351"/>
      <c r="E19" s="351"/>
    </row>
    <row r="20" spans="2:6" ht="19.5" customHeight="1" x14ac:dyDescent="0.25">
      <c r="C20" s="351"/>
      <c r="D20" s="351"/>
      <c r="E20" s="351"/>
    </row>
    <row r="21" spans="2:6" ht="19.5" customHeight="1" x14ac:dyDescent="0.25">
      <c r="C21" s="351"/>
      <c r="D21" s="351"/>
      <c r="E21" s="351"/>
    </row>
    <row r="22" spans="2:6" ht="44.25" customHeight="1" x14ac:dyDescent="0.25"/>
    <row r="23" spans="2:6" ht="18.75" x14ac:dyDescent="0.3">
      <c r="B23" s="355"/>
    </row>
    <row r="24" spans="2:6" ht="6.75" customHeight="1" x14ac:dyDescent="0.25"/>
    <row r="25" spans="2:6" x14ac:dyDescent="0.25">
      <c r="B25" s="358"/>
      <c r="C25" s="359"/>
      <c r="D25" s="359"/>
      <c r="E25" s="359"/>
    </row>
    <row r="26" spans="2:6" x14ac:dyDescent="0.25">
      <c r="B26" s="358"/>
      <c r="C26" s="356"/>
      <c r="D26" s="356"/>
      <c r="E26" s="356"/>
    </row>
    <row r="27" spans="2:6" x14ac:dyDescent="0.25">
      <c r="B27" s="358"/>
      <c r="C27" s="356"/>
      <c r="D27" s="356"/>
      <c r="E27" s="356"/>
    </row>
    <row r="28" spans="2:6" x14ac:dyDescent="0.25">
      <c r="B28" s="357"/>
      <c r="C28" s="356"/>
      <c r="D28" s="356"/>
      <c r="E28" s="356"/>
    </row>
    <row r="29" spans="2:6" x14ac:dyDescent="0.25">
      <c r="B29" s="357"/>
      <c r="C29" s="356"/>
      <c r="D29" s="356"/>
      <c r="E29" s="356"/>
    </row>
    <row r="30" spans="2:6" x14ac:dyDescent="0.25">
      <c r="B30" s="357"/>
      <c r="C30" s="356"/>
      <c r="D30" s="356"/>
      <c r="E30" s="356"/>
    </row>
    <row r="31" spans="2:6" x14ac:dyDescent="0.25">
      <c r="B31" s="357"/>
      <c r="C31" s="356"/>
      <c r="D31" s="356"/>
      <c r="E31" s="356"/>
    </row>
    <row r="32" spans="2:6" x14ac:dyDescent="0.25">
      <c r="B32" s="357"/>
      <c r="C32" s="356"/>
      <c r="D32" s="356"/>
      <c r="E32" s="356"/>
    </row>
    <row r="33" spans="2:6" x14ac:dyDescent="0.25">
      <c r="B33" s="357"/>
      <c r="C33" s="356"/>
      <c r="D33" s="356"/>
      <c r="E33" s="356"/>
    </row>
    <row r="34" spans="2:6" x14ac:dyDescent="0.25">
      <c r="B34" s="357"/>
      <c r="C34" s="356"/>
      <c r="D34" s="356"/>
      <c r="E34" s="356"/>
    </row>
    <row r="35" spans="2:6" x14ac:dyDescent="0.25">
      <c r="B35" s="357"/>
      <c r="C35" s="356"/>
      <c r="D35" s="356"/>
      <c r="E35" s="356"/>
    </row>
    <row r="36" spans="2:6" x14ac:dyDescent="0.25">
      <c r="B36" s="357"/>
      <c r="C36" s="356"/>
      <c r="D36" s="356"/>
      <c r="E36" s="356"/>
    </row>
    <row r="37" spans="2:6" x14ac:dyDescent="0.25">
      <c r="B37" s="357"/>
      <c r="C37" s="356"/>
      <c r="D37" s="356"/>
      <c r="E37" s="356"/>
    </row>
    <row r="38" spans="2:6" x14ac:dyDescent="0.25">
      <c r="B38" s="357"/>
      <c r="C38" s="356"/>
      <c r="D38" s="356"/>
      <c r="E38" s="356"/>
    </row>
    <row r="39" spans="2:6" x14ac:dyDescent="0.25">
      <c r="B39" s="357"/>
      <c r="C39" s="356"/>
      <c r="D39" s="356"/>
      <c r="E39" s="356"/>
    </row>
    <row r="40" spans="2:6" x14ac:dyDescent="0.25">
      <c r="B40" s="357"/>
      <c r="C40" s="356"/>
      <c r="D40" s="356"/>
      <c r="E40" s="356"/>
    </row>
    <row r="41" spans="2:6" x14ac:dyDescent="0.25">
      <c r="B41" s="357"/>
      <c r="C41" s="356"/>
      <c r="D41" s="356"/>
      <c r="E41" s="356"/>
    </row>
    <row r="42" spans="2:6" x14ac:dyDescent="0.25">
      <c r="B42" s="357"/>
      <c r="C42" s="356"/>
      <c r="D42" s="356"/>
      <c r="E42" s="356"/>
    </row>
    <row r="43" spans="2:6" x14ac:dyDescent="0.25">
      <c r="B43" s="357"/>
      <c r="C43" s="356"/>
      <c r="D43" s="356"/>
      <c r="E43" s="356"/>
    </row>
    <row r="44" spans="2:6" x14ac:dyDescent="0.25">
      <c r="B44" s="357"/>
      <c r="C44" s="356"/>
      <c r="D44" s="356"/>
      <c r="E44" s="356"/>
    </row>
    <row r="45" spans="2:6" ht="18.75" customHeight="1" x14ac:dyDescent="0.25"/>
    <row r="46" spans="2:6" ht="21.75" customHeight="1" x14ac:dyDescent="0.45">
      <c r="B46" s="362" t="s">
        <v>119</v>
      </c>
    </row>
    <row r="48" spans="2:6" x14ac:dyDescent="0.25">
      <c r="B48" s="348"/>
      <c r="C48" s="354">
        <v>2015</v>
      </c>
      <c r="D48" s="354">
        <v>2016</v>
      </c>
      <c r="E48" s="354" t="s">
        <v>116</v>
      </c>
      <c r="F48" s="348" t="s">
        <v>115</v>
      </c>
    </row>
    <row r="49" spans="2:6" x14ac:dyDescent="0.25">
      <c r="B49" s="348" t="s">
        <v>4</v>
      </c>
      <c r="C49" s="352">
        <v>4013590</v>
      </c>
      <c r="D49" s="352">
        <f>'SD 2016'!D38</f>
        <v>3965003.6538577275</v>
      </c>
      <c r="E49" s="352">
        <f t="shared" ref="E49:E60" si="2">D49-C49</f>
        <v>-48586.346142272465</v>
      </c>
      <c r="F49" s="348">
        <f t="shared" ref="F49:F60" si="3">(D49/C49-1)*100</f>
        <v>-1.210545824119369</v>
      </c>
    </row>
    <row r="50" spans="2:6" x14ac:dyDescent="0.25">
      <c r="B50" s="348" t="s">
        <v>5</v>
      </c>
      <c r="C50" s="352">
        <v>2040448</v>
      </c>
      <c r="D50" s="352">
        <f>'SD 2016'!E38</f>
        <v>1861072.4672024043</v>
      </c>
      <c r="E50" s="352">
        <f t="shared" si="2"/>
        <v>-179375.53279759572</v>
      </c>
      <c r="F50" s="348">
        <f t="shared" si="3"/>
        <v>-8.7909877045431077</v>
      </c>
    </row>
    <row r="51" spans="2:6" x14ac:dyDescent="0.25">
      <c r="B51" s="348" t="s">
        <v>6</v>
      </c>
      <c r="C51" s="352">
        <v>4117970</v>
      </c>
      <c r="D51" s="352">
        <f>'SD 2016'!F38</f>
        <v>4280207.2924998272</v>
      </c>
      <c r="E51" s="352">
        <f t="shared" si="2"/>
        <v>162237.29249982722</v>
      </c>
      <c r="F51" s="348">
        <f t="shared" si="3"/>
        <v>3.9397395439944249</v>
      </c>
    </row>
    <row r="52" spans="2:6" x14ac:dyDescent="0.25">
      <c r="B52" s="348" t="s">
        <v>7</v>
      </c>
      <c r="C52" s="352">
        <v>4674010</v>
      </c>
      <c r="D52" s="352">
        <f>'SD 2016'!G38</f>
        <v>4833439.5172121972</v>
      </c>
      <c r="E52" s="352">
        <f t="shared" si="2"/>
        <v>159429.51721219718</v>
      </c>
      <c r="F52" s="348">
        <f t="shared" si="3"/>
        <v>3.4109793777120201</v>
      </c>
    </row>
    <row r="53" spans="2:6" x14ac:dyDescent="0.25">
      <c r="B53" s="348" t="s">
        <v>8</v>
      </c>
      <c r="C53" s="352">
        <v>1306569</v>
      </c>
      <c r="D53" s="352">
        <f>'SD 2016'!H38</f>
        <v>1084253.9486724851</v>
      </c>
      <c r="E53" s="352">
        <f t="shared" si="2"/>
        <v>-222315.05132751493</v>
      </c>
      <c r="F53" s="348">
        <f t="shared" si="3"/>
        <v>-17.015178787152841</v>
      </c>
    </row>
    <row r="54" spans="2:6" x14ac:dyDescent="0.25">
      <c r="B54" s="348" t="s">
        <v>9</v>
      </c>
      <c r="C54" s="352">
        <v>2441587</v>
      </c>
      <c r="D54" s="352">
        <f>'SD 2016'!I38</f>
        <v>2312426.2276798305</v>
      </c>
      <c r="E54" s="352">
        <f t="shared" si="2"/>
        <v>-129160.77232016949</v>
      </c>
      <c r="F54" s="348">
        <f t="shared" si="3"/>
        <v>-5.290033585539633</v>
      </c>
    </row>
    <row r="55" spans="2:6" x14ac:dyDescent="0.25">
      <c r="B55" s="348" t="s">
        <v>10</v>
      </c>
      <c r="C55" s="352">
        <v>479634</v>
      </c>
      <c r="D55" s="352">
        <f>'SD 2016'!J38</f>
        <v>566038.93445329648</v>
      </c>
      <c r="E55" s="352">
        <f t="shared" si="2"/>
        <v>86404.934453296475</v>
      </c>
      <c r="F55" s="348">
        <f t="shared" si="3"/>
        <v>18.014764268858443</v>
      </c>
    </row>
    <row r="56" spans="2:6" x14ac:dyDescent="0.25">
      <c r="B56" s="348" t="s">
        <v>11</v>
      </c>
      <c r="C56" s="352">
        <v>450252</v>
      </c>
      <c r="D56" s="352">
        <f>'SD 2016'!K38</f>
        <v>392304.58823084412</v>
      </c>
      <c r="E56" s="352">
        <f t="shared" si="2"/>
        <v>-57947.411769155879</v>
      </c>
      <c r="F56" s="348">
        <f t="shared" si="3"/>
        <v>-12.869995417933932</v>
      </c>
    </row>
    <row r="57" spans="2:6" x14ac:dyDescent="0.25">
      <c r="B57" s="348" t="s">
        <v>78</v>
      </c>
      <c r="C57" s="352">
        <v>0</v>
      </c>
      <c r="D57" s="352">
        <f>'SD 2016'!L38</f>
        <v>119128.4</v>
      </c>
      <c r="E57" s="352">
        <f t="shared" si="2"/>
        <v>119128.4</v>
      </c>
      <c r="F57" s="348"/>
    </row>
    <row r="58" spans="2:6" x14ac:dyDescent="0.25">
      <c r="B58" s="353" t="s">
        <v>114</v>
      </c>
      <c r="C58" s="352">
        <v>935900</v>
      </c>
      <c r="D58" s="352">
        <f>'SD 2016'!S38</f>
        <v>954539.78019139008</v>
      </c>
      <c r="E58" s="352">
        <f t="shared" si="2"/>
        <v>18639.780191390077</v>
      </c>
      <c r="F58" s="348">
        <f t="shared" si="3"/>
        <v>1.991642289923079</v>
      </c>
    </row>
    <row r="59" spans="2:6" x14ac:dyDescent="0.25">
      <c r="B59" s="353" t="s">
        <v>113</v>
      </c>
      <c r="C59" s="352">
        <v>986336</v>
      </c>
      <c r="D59" s="352">
        <f>'SD 2016'!T38</f>
        <v>972296</v>
      </c>
      <c r="E59" s="352">
        <f t="shared" si="2"/>
        <v>-14040</v>
      </c>
      <c r="F59" s="348">
        <f t="shared" si="3"/>
        <v>-1.4234500210881462</v>
      </c>
    </row>
    <row r="60" spans="2:6" x14ac:dyDescent="0.25">
      <c r="B60" s="353" t="s">
        <v>112</v>
      </c>
      <c r="C60" s="352">
        <v>679774</v>
      </c>
      <c r="D60" s="352">
        <f>'SD 2016'!U38</f>
        <v>705837.34000000008</v>
      </c>
      <c r="E60" s="352">
        <f t="shared" si="2"/>
        <v>26063.340000000084</v>
      </c>
      <c r="F60" s="348">
        <f t="shared" si="3"/>
        <v>3.8341183981735139</v>
      </c>
    </row>
    <row r="61" spans="2:6" x14ac:dyDescent="0.25">
      <c r="B61" s="353" t="s">
        <v>118</v>
      </c>
      <c r="C61" s="352">
        <v>452791</v>
      </c>
      <c r="D61" s="352"/>
      <c r="E61" s="352"/>
      <c r="F61" s="348"/>
    </row>
    <row r="62" spans="2:6" x14ac:dyDescent="0.25">
      <c r="C62" s="351">
        <f>SUM(C49:C61)</f>
        <v>22578861</v>
      </c>
      <c r="D62" s="351">
        <f>SUM(D49:D60)</f>
        <v>22046548.150000002</v>
      </c>
      <c r="E62" s="351"/>
    </row>
    <row r="63" spans="2:6" x14ac:dyDescent="0.25">
      <c r="C63" s="351"/>
      <c r="D63" s="351"/>
      <c r="E63" s="351"/>
    </row>
    <row r="64" spans="2:6" x14ac:dyDescent="0.25">
      <c r="C64" s="351"/>
      <c r="D64" s="351"/>
      <c r="E64" s="351"/>
    </row>
    <row r="65" spans="3:5" x14ac:dyDescent="0.25">
      <c r="C65" s="351"/>
      <c r="D65" s="351"/>
      <c r="E65" s="351"/>
    </row>
    <row r="66" spans="3:5" x14ac:dyDescent="0.25">
      <c r="C66" s="351"/>
      <c r="D66" s="351"/>
      <c r="E66" s="351"/>
    </row>
    <row r="67" spans="3:5" x14ac:dyDescent="0.25">
      <c r="C67" s="351"/>
      <c r="D67" s="351"/>
      <c r="E67" s="351"/>
    </row>
    <row r="68" spans="3:5" x14ac:dyDescent="0.25">
      <c r="C68" s="351"/>
      <c r="D68" s="351"/>
      <c r="E68" s="351"/>
    </row>
    <row r="69" spans="3:5" x14ac:dyDescent="0.25">
      <c r="C69" s="351"/>
      <c r="D69" s="351"/>
      <c r="E69" s="351"/>
    </row>
    <row r="70" spans="3:5" x14ac:dyDescent="0.25">
      <c r="C70" s="351"/>
      <c r="D70" s="351"/>
      <c r="E70" s="351"/>
    </row>
    <row r="71" spans="3:5" x14ac:dyDescent="0.25">
      <c r="C71" s="351"/>
      <c r="D71" s="351"/>
      <c r="E71" s="351"/>
    </row>
    <row r="72" spans="3:5" x14ac:dyDescent="0.25">
      <c r="C72" s="351"/>
      <c r="D72" s="351"/>
      <c r="E72" s="351"/>
    </row>
    <row r="73" spans="3:5" x14ac:dyDescent="0.25">
      <c r="C73" s="351"/>
      <c r="D73" s="351"/>
      <c r="E73" s="351"/>
    </row>
    <row r="74" spans="3:5" x14ac:dyDescent="0.25">
      <c r="C74" s="351"/>
      <c r="D74" s="351"/>
      <c r="E74" s="351"/>
    </row>
    <row r="75" spans="3:5" x14ac:dyDescent="0.25">
      <c r="C75" s="351"/>
      <c r="D75" s="351"/>
      <c r="E75" s="351"/>
    </row>
    <row r="76" spans="3:5" x14ac:dyDescent="0.25">
      <c r="C76" s="351"/>
      <c r="D76" s="351"/>
      <c r="E76" s="351"/>
    </row>
    <row r="77" spans="3:5" x14ac:dyDescent="0.25">
      <c r="C77" s="351"/>
      <c r="D77" s="351"/>
      <c r="E77" s="351"/>
    </row>
    <row r="78" spans="3:5" x14ac:dyDescent="0.25">
      <c r="C78" s="351"/>
      <c r="D78" s="351"/>
      <c r="E78" s="351"/>
    </row>
    <row r="79" spans="3:5" x14ac:dyDescent="0.25">
      <c r="C79" s="351"/>
      <c r="D79" s="351"/>
      <c r="E79" s="351"/>
    </row>
    <row r="80" spans="3:5" x14ac:dyDescent="0.25">
      <c r="C80" s="351"/>
      <c r="D80" s="351"/>
      <c r="E80" s="351"/>
    </row>
    <row r="81" spans="2:6" x14ac:dyDescent="0.25">
      <c r="C81" s="351"/>
      <c r="D81" s="351"/>
      <c r="E81" s="351"/>
    </row>
    <row r="82" spans="2:6" x14ac:dyDescent="0.25">
      <c r="C82" s="351"/>
      <c r="D82" s="351"/>
      <c r="E82" s="351"/>
    </row>
    <row r="83" spans="2:6" x14ac:dyDescent="0.25">
      <c r="C83" s="351"/>
      <c r="D83" s="351"/>
      <c r="E83" s="351"/>
    </row>
    <row r="84" spans="2:6" x14ac:dyDescent="0.25">
      <c r="C84" s="351"/>
      <c r="D84" s="351"/>
      <c r="E84" s="351"/>
    </row>
    <row r="85" spans="2:6" x14ac:dyDescent="0.25">
      <c r="C85" s="351"/>
      <c r="D85" s="351"/>
      <c r="E85" s="351"/>
    </row>
    <row r="86" spans="2:6" x14ac:dyDescent="0.25">
      <c r="C86" s="351"/>
      <c r="D86" s="351"/>
      <c r="E86" s="351"/>
    </row>
    <row r="87" spans="2:6" x14ac:dyDescent="0.25">
      <c r="C87" s="351"/>
      <c r="D87" s="351"/>
      <c r="E87" s="351"/>
    </row>
    <row r="88" spans="2:6" x14ac:dyDescent="0.25">
      <c r="C88" s="351"/>
      <c r="D88" s="351"/>
      <c r="E88" s="351"/>
    </row>
    <row r="89" spans="2:6" ht="28.5" x14ac:dyDescent="0.45">
      <c r="B89" s="362" t="s">
        <v>117</v>
      </c>
    </row>
    <row r="90" spans="2:6" ht="6" customHeight="1" x14ac:dyDescent="0.25"/>
    <row r="91" spans="2:6" x14ac:dyDescent="0.25">
      <c r="B91" s="348"/>
      <c r="C91" s="354">
        <v>2015</v>
      </c>
      <c r="D91" s="354">
        <v>2016</v>
      </c>
      <c r="E91" s="354" t="s">
        <v>116</v>
      </c>
      <c r="F91" s="348" t="s">
        <v>115</v>
      </c>
    </row>
    <row r="92" spans="2:6" x14ac:dyDescent="0.25">
      <c r="B92" s="348" t="s">
        <v>4</v>
      </c>
      <c r="C92" s="352">
        <f t="shared" ref="C92:D103" si="4">C5+C49</f>
        <v>9221925</v>
      </c>
      <c r="D92" s="352">
        <f t="shared" si="4"/>
        <v>9379449.9399659261</v>
      </c>
      <c r="E92" s="352">
        <f t="shared" ref="E92:E103" si="5">D92-C92</f>
        <v>157524.93996592611</v>
      </c>
      <c r="F92" s="348">
        <f t="shared" ref="F92:F103" si="6">(D92/C92-1)*100</f>
        <v>1.708156810708461</v>
      </c>
    </row>
    <row r="93" spans="2:6" x14ac:dyDescent="0.25">
      <c r="B93" s="348" t="s">
        <v>5</v>
      </c>
      <c r="C93" s="352">
        <f t="shared" si="4"/>
        <v>4499641</v>
      </c>
      <c r="D93" s="352">
        <f t="shared" si="4"/>
        <v>4258433.8563271062</v>
      </c>
      <c r="E93" s="352">
        <f t="shared" si="5"/>
        <v>-241207.14367289376</v>
      </c>
      <c r="F93" s="348">
        <f t="shared" si="6"/>
        <v>-5.3605864039574236</v>
      </c>
    </row>
    <row r="94" spans="2:6" x14ac:dyDescent="0.25">
      <c r="B94" s="348" t="s">
        <v>6</v>
      </c>
      <c r="C94" s="352">
        <f t="shared" si="4"/>
        <v>8105321</v>
      </c>
      <c r="D94" s="352">
        <f t="shared" si="4"/>
        <v>8158823.1620929204</v>
      </c>
      <c r="E94" s="352">
        <f t="shared" si="5"/>
        <v>53502.162092920393</v>
      </c>
      <c r="F94" s="348">
        <f t="shared" si="6"/>
        <v>0.66008689961718492</v>
      </c>
    </row>
    <row r="95" spans="2:6" x14ac:dyDescent="0.25">
      <c r="B95" s="348" t="s">
        <v>7</v>
      </c>
      <c r="C95" s="352">
        <f t="shared" si="4"/>
        <v>8586418</v>
      </c>
      <c r="D95" s="352">
        <f t="shared" si="4"/>
        <v>9004108.6335940603</v>
      </c>
      <c r="E95" s="352">
        <f t="shared" si="5"/>
        <v>417690.63359406032</v>
      </c>
      <c r="F95" s="348">
        <f t="shared" si="6"/>
        <v>4.8645504282933905</v>
      </c>
    </row>
    <row r="96" spans="2:6" x14ac:dyDescent="0.25">
      <c r="B96" s="348" t="s">
        <v>8</v>
      </c>
      <c r="C96" s="352">
        <f t="shared" si="4"/>
        <v>3500317</v>
      </c>
      <c r="D96" s="352">
        <f t="shared" si="4"/>
        <v>3332899.976531887</v>
      </c>
      <c r="E96" s="352">
        <f t="shared" si="5"/>
        <v>-167417.02346811304</v>
      </c>
      <c r="F96" s="348">
        <f t="shared" si="6"/>
        <v>-4.7829103326388118</v>
      </c>
    </row>
    <row r="97" spans="2:6" x14ac:dyDescent="0.25">
      <c r="B97" s="348" t="s">
        <v>9</v>
      </c>
      <c r="C97" s="352">
        <f t="shared" si="4"/>
        <v>7156480</v>
      </c>
      <c r="D97" s="352">
        <f t="shared" si="4"/>
        <v>7029785.2066826168</v>
      </c>
      <c r="E97" s="352">
        <f t="shared" si="5"/>
        <v>-126694.79331738316</v>
      </c>
      <c r="F97" s="348">
        <f t="shared" si="6"/>
        <v>-1.7703506936005309</v>
      </c>
    </row>
    <row r="98" spans="2:6" x14ac:dyDescent="0.25">
      <c r="B98" s="348" t="s">
        <v>10</v>
      </c>
      <c r="C98" s="352">
        <f t="shared" si="4"/>
        <v>1991827</v>
      </c>
      <c r="D98" s="352">
        <f t="shared" si="4"/>
        <v>2225390.8695414225</v>
      </c>
      <c r="E98" s="352">
        <f t="shared" si="5"/>
        <v>233563.86954142246</v>
      </c>
      <c r="F98" s="348">
        <f t="shared" si="6"/>
        <v>11.72611223471829</v>
      </c>
    </row>
    <row r="99" spans="2:6" x14ac:dyDescent="0.25">
      <c r="B99" s="348" t="s">
        <v>11</v>
      </c>
      <c r="C99" s="352">
        <f t="shared" si="4"/>
        <v>955970</v>
      </c>
      <c r="D99" s="352">
        <f t="shared" si="4"/>
        <v>860737.13037036732</v>
      </c>
      <c r="E99" s="352">
        <f t="shared" si="5"/>
        <v>-95232.869629632682</v>
      </c>
      <c r="F99" s="348">
        <f t="shared" si="6"/>
        <v>-9.9619098538272883</v>
      </c>
    </row>
    <row r="100" spans="2:6" x14ac:dyDescent="0.25">
      <c r="B100" s="348" t="s">
        <v>78</v>
      </c>
      <c r="C100" s="352">
        <f t="shared" si="4"/>
        <v>0</v>
      </c>
      <c r="D100" s="352">
        <f t="shared" si="4"/>
        <v>119128.4</v>
      </c>
      <c r="E100" s="352">
        <f t="shared" si="5"/>
        <v>119128.4</v>
      </c>
      <c r="F100" s="348"/>
    </row>
    <row r="101" spans="2:6" x14ac:dyDescent="0.25">
      <c r="B101" s="353" t="s">
        <v>114</v>
      </c>
      <c r="C101" s="352">
        <f t="shared" si="4"/>
        <v>2713709</v>
      </c>
      <c r="D101" s="352">
        <f t="shared" si="4"/>
        <v>2761969.9008936966</v>
      </c>
      <c r="E101" s="352">
        <f t="shared" si="5"/>
        <v>48260.900893696584</v>
      </c>
      <c r="F101" s="348">
        <f t="shared" si="6"/>
        <v>1.7784110563695776</v>
      </c>
    </row>
    <row r="102" spans="2:6" x14ac:dyDescent="0.25">
      <c r="B102" s="353" t="s">
        <v>113</v>
      </c>
      <c r="C102" s="352">
        <f t="shared" si="4"/>
        <v>1973414</v>
      </c>
      <c r="D102" s="352">
        <f t="shared" si="4"/>
        <v>1831917.3640000001</v>
      </c>
      <c r="E102" s="352">
        <f t="shared" si="5"/>
        <v>-141496.63599999994</v>
      </c>
      <c r="F102" s="348">
        <f t="shared" si="6"/>
        <v>-7.1701445312539525</v>
      </c>
    </row>
    <row r="103" spans="2:6" x14ac:dyDescent="0.25">
      <c r="B103" s="353" t="s">
        <v>112</v>
      </c>
      <c r="C103" s="352">
        <f t="shared" si="4"/>
        <v>1359548</v>
      </c>
      <c r="D103" s="352">
        <f t="shared" si="4"/>
        <v>1411674.6800000002</v>
      </c>
      <c r="E103" s="352">
        <f t="shared" si="5"/>
        <v>52126.680000000168</v>
      </c>
      <c r="F103" s="348">
        <f t="shared" si="6"/>
        <v>3.8341183981735139</v>
      </c>
    </row>
    <row r="104" spans="2:6" x14ac:dyDescent="0.25">
      <c r="B104" s="353" t="s">
        <v>111</v>
      </c>
      <c r="C104" s="352">
        <f>C17+C61</f>
        <v>462991</v>
      </c>
      <c r="D104" s="352"/>
      <c r="E104" s="348"/>
      <c r="F104" s="348"/>
    </row>
    <row r="105" spans="2:6" x14ac:dyDescent="0.25">
      <c r="C105" s="351">
        <f>SUM(C92:C104)</f>
        <v>50527561</v>
      </c>
      <c r="D105" s="351">
        <f>SUM(D92:D104)</f>
        <v>50374319.11999999</v>
      </c>
    </row>
    <row r="106" spans="2:6" ht="192" customHeight="1" x14ac:dyDescent="0.25"/>
    <row r="108" spans="2:6" x14ac:dyDescent="0.25">
      <c r="B108" s="350"/>
      <c r="C108" s="350"/>
    </row>
    <row r="112" spans="2:6" ht="15.75" thickBot="1" x14ac:dyDescent="0.3">
      <c r="B112" s="350" t="s">
        <v>110</v>
      </c>
      <c r="C112" s="350"/>
      <c r="D112" s="350"/>
    </row>
    <row r="113" spans="2:12" ht="15.75" thickBot="1" x14ac:dyDescent="0.3">
      <c r="B113" s="379" t="s">
        <v>109</v>
      </c>
      <c r="C113" s="380"/>
      <c r="D113" s="380"/>
      <c r="E113" s="380"/>
      <c r="F113" s="381"/>
      <c r="G113" s="349" t="s">
        <v>108</v>
      </c>
    </row>
    <row r="114" spans="2:12" x14ac:dyDescent="0.25">
      <c r="B114" s="382" t="s">
        <v>107</v>
      </c>
      <c r="C114" s="383"/>
      <c r="D114" s="383"/>
      <c r="E114" s="383"/>
      <c r="F114" s="383"/>
      <c r="G114" s="347">
        <v>180674</v>
      </c>
    </row>
    <row r="115" spans="2:12" x14ac:dyDescent="0.25">
      <c r="B115" s="383" t="s">
        <v>106</v>
      </c>
      <c r="C115" s="383"/>
      <c r="D115" s="383"/>
      <c r="E115" s="383"/>
      <c r="F115" s="383"/>
      <c r="G115" s="352">
        <v>368000</v>
      </c>
    </row>
    <row r="116" spans="2:12" x14ac:dyDescent="0.25">
      <c r="B116" s="348" t="s">
        <v>105</v>
      </c>
      <c r="C116" s="348"/>
      <c r="D116" s="348"/>
      <c r="E116" s="348"/>
      <c r="F116" s="348"/>
      <c r="G116" s="352">
        <v>203000</v>
      </c>
    </row>
    <row r="117" spans="2:12" x14ac:dyDescent="0.25">
      <c r="B117" s="383" t="s">
        <v>104</v>
      </c>
      <c r="C117" s="383"/>
      <c r="D117" s="383"/>
      <c r="E117" s="383"/>
      <c r="F117" s="383"/>
      <c r="G117" s="352">
        <v>600000</v>
      </c>
    </row>
    <row r="118" spans="2:12" x14ac:dyDescent="0.25">
      <c r="B118" s="382" t="s">
        <v>103</v>
      </c>
      <c r="C118" s="383"/>
      <c r="D118" s="383"/>
      <c r="E118" s="383"/>
      <c r="F118" s="383"/>
      <c r="G118" s="346">
        <v>60000</v>
      </c>
      <c r="L118" s="344"/>
    </row>
    <row r="119" spans="2:12" ht="15.75" thickBot="1" x14ac:dyDescent="0.3">
      <c r="B119" s="377" t="s">
        <v>102</v>
      </c>
      <c r="C119" s="378"/>
      <c r="D119" s="378"/>
      <c r="E119" s="378"/>
      <c r="F119" s="378"/>
      <c r="G119" s="345">
        <f>SUM(G114:G118)</f>
        <v>1411674</v>
      </c>
      <c r="L119" s="344"/>
    </row>
  </sheetData>
  <mergeCells count="6">
    <mergeCell ref="B119:F119"/>
    <mergeCell ref="B113:F113"/>
    <mergeCell ref="B118:F118"/>
    <mergeCell ref="B114:F114"/>
    <mergeCell ref="B117:F117"/>
    <mergeCell ref="B115:F115"/>
  </mergeCells>
  <pageMargins left="0.7" right="0.7" top="0.75" bottom="0.75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SD 2016</vt:lpstr>
      <vt:lpstr>Graf 2016, 2015</vt:lpstr>
      <vt:lpstr>'SD 2016'!Oblasť_tlače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jevcakova</cp:lastModifiedBy>
  <cp:lastPrinted>2016-02-01T09:31:33Z</cp:lastPrinted>
  <dcterms:created xsi:type="dcterms:W3CDTF">2013-01-21T16:02:42Z</dcterms:created>
  <dcterms:modified xsi:type="dcterms:W3CDTF">2016-02-15T14:55:34Z</dcterms:modified>
</cp:coreProperties>
</file>