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5200" windowHeight="11475"/>
  </bookViews>
  <sheets>
    <sheet name="návrh " sheetId="1" r:id="rId1"/>
    <sheet name="Hárok2" sheetId="2" r:id="rId2"/>
    <sheet name="Hárok3" sheetId="3" r:id="rId3"/>
    <sheet name="Hárok1" sheetId="4" r:id="rId4"/>
  </sheets>
  <externalReferences>
    <externalReference r:id="rId5"/>
    <externalReference r:id="rId6"/>
  </externalReferences>
  <definedNames>
    <definedName name="_xlnm.Print_Titles" localSheetId="0">'návrh '!$A:$C</definedName>
    <definedName name="_xlnm.Print_Area" localSheetId="0">'návrh '!$A$1:$BD$104</definedName>
  </definedNames>
  <calcPr calcId="145621"/>
</workbook>
</file>

<file path=xl/calcChain.xml><?xml version="1.0" encoding="utf-8"?>
<calcChain xmlns="http://schemas.openxmlformats.org/spreadsheetml/2006/main">
  <c r="BC97" i="1" l="1"/>
  <c r="BE97" i="1" l="1"/>
  <c r="BE46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7" i="1"/>
  <c r="BD46" i="1"/>
  <c r="BF46" i="1" s="1"/>
  <c r="BD97" i="1"/>
  <c r="BE63" i="1"/>
  <c r="BF63" i="1" s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F96" i="1" s="1"/>
  <c r="BE62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7" i="1"/>
  <c r="AI96" i="1" l="1"/>
  <c r="AG97" i="1"/>
  <c r="AH97" i="1"/>
  <c r="AI101" i="1"/>
  <c r="AQ96" i="1" l="1"/>
  <c r="AK96" i="1"/>
  <c r="AI63" i="1"/>
  <c r="AI13" i="1"/>
  <c r="AI8" i="1"/>
  <c r="AI9" i="1"/>
  <c r="AI10" i="1"/>
  <c r="AI11" i="1"/>
  <c r="AI12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7" i="1"/>
  <c r="AV31" i="1" l="1"/>
  <c r="AV30" i="1"/>
  <c r="AV21" i="1"/>
  <c r="AV19" i="1"/>
  <c r="AV20" i="1"/>
  <c r="AV17" i="1"/>
  <c r="AV16" i="1"/>
  <c r="AV15" i="1"/>
  <c r="AV14" i="1"/>
  <c r="AV13" i="1"/>
  <c r="AV12" i="1"/>
  <c r="AV11" i="1"/>
  <c r="AV10" i="1"/>
  <c r="AV9" i="1"/>
  <c r="AV8" i="1"/>
  <c r="AV7" i="1"/>
  <c r="AI87" i="1" l="1"/>
  <c r="AI80" i="1" l="1"/>
  <c r="O81" i="1"/>
  <c r="O80" i="1"/>
  <c r="W81" i="1"/>
  <c r="W80" i="1"/>
  <c r="AI81" i="1"/>
  <c r="M97" i="1" l="1"/>
  <c r="E101" i="1"/>
  <c r="G101" i="1"/>
  <c r="I101" i="1"/>
  <c r="J101" i="1"/>
  <c r="L101" i="1"/>
  <c r="M101" i="1"/>
  <c r="M103" i="1" s="1"/>
  <c r="N101" i="1"/>
  <c r="N103" i="1" s="1"/>
  <c r="O101" i="1"/>
  <c r="O103" i="1" s="1"/>
  <c r="P101" i="1"/>
  <c r="P103" i="1" s="1"/>
  <c r="Q101" i="1"/>
  <c r="R101" i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G101" i="1"/>
  <c r="AG104" i="1" s="1"/>
  <c r="AH101" i="1"/>
  <c r="AJ101" i="1"/>
  <c r="AL101" i="1"/>
  <c r="AN101" i="1"/>
  <c r="AO101" i="1"/>
  <c r="AP101" i="1"/>
  <c r="AQ101" i="1"/>
  <c r="AR101" i="1"/>
  <c r="AS101" i="1"/>
  <c r="AT101" i="1"/>
  <c r="AU101" i="1"/>
  <c r="AV101" i="1"/>
  <c r="AW101" i="1"/>
  <c r="AX101" i="1"/>
  <c r="AZ101" i="1"/>
  <c r="D101" i="1"/>
  <c r="BB8" i="1" l="1"/>
  <c r="BB9" i="1"/>
  <c r="BB10" i="1"/>
  <c r="BB11" i="1"/>
  <c r="BB12" i="1"/>
  <c r="BB13" i="1"/>
  <c r="BB14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AQ7" i="1" l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O46" i="1"/>
  <c r="AP46" i="1"/>
  <c r="AP47" i="1" s="1"/>
  <c r="AO97" i="1"/>
  <c r="AO103" i="1" s="1"/>
  <c r="AP97" i="1"/>
  <c r="AP103" i="1" s="1"/>
  <c r="AQ97" i="1"/>
  <c r="AQ103" i="1" s="1"/>
  <c r="AQ46" i="1" l="1"/>
  <c r="AQ47" i="1" s="1"/>
  <c r="AQ48" i="1"/>
  <c r="AP98" i="1"/>
  <c r="AP99" i="1" s="1"/>
  <c r="AO47" i="1"/>
  <c r="AQ98" i="1"/>
  <c r="AQ99" i="1" s="1"/>
  <c r="AO98" i="1"/>
  <c r="AO99" i="1" s="1"/>
  <c r="AK101" i="1"/>
  <c r="AM62" i="1" l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8" i="1"/>
  <c r="AM9" i="1"/>
  <c r="AM10" i="1"/>
  <c r="AM11" i="1"/>
  <c r="AM12" i="1"/>
  <c r="AM13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7" i="1"/>
  <c r="AK14" i="1"/>
  <c r="AK15" i="1" s="1"/>
  <c r="AM15" i="1" s="1"/>
  <c r="AM101" i="1" l="1"/>
  <c r="AM14" i="1"/>
  <c r="AG103" i="1"/>
  <c r="AI97" i="1"/>
  <c r="AJ97" i="1"/>
  <c r="AJ103" i="1" s="1"/>
  <c r="AK97" i="1"/>
  <c r="AK103" i="1" s="1"/>
  <c r="AL97" i="1"/>
  <c r="AL103" i="1" s="1"/>
  <c r="AM97" i="1"/>
  <c r="AN97" i="1"/>
  <c r="AN103" i="1" s="1"/>
  <c r="AR97" i="1"/>
  <c r="AR103" i="1" s="1"/>
  <c r="AS97" i="1"/>
  <c r="AS103" i="1" s="1"/>
  <c r="AT97" i="1"/>
  <c r="AT103" i="1" s="1"/>
  <c r="AU97" i="1"/>
  <c r="AU103" i="1" s="1"/>
  <c r="AV97" i="1"/>
  <c r="AV103" i="1" s="1"/>
  <c r="AH103" i="1" l="1"/>
  <c r="AH104" i="1"/>
  <c r="AM103" i="1"/>
  <c r="AI103" i="1"/>
  <c r="AI10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9" i="1"/>
  <c r="BD83" i="1"/>
  <c r="BD84" i="1"/>
  <c r="BD85" i="1"/>
  <c r="BD86" i="1"/>
  <c r="BD88" i="1"/>
  <c r="BD89" i="1"/>
  <c r="BD90" i="1"/>
  <c r="BD91" i="1"/>
  <c r="BD92" i="1"/>
  <c r="BD93" i="1"/>
  <c r="BD94" i="1"/>
  <c r="BD95" i="1"/>
  <c r="BB63" i="1"/>
  <c r="BB64" i="1"/>
  <c r="BB65" i="1"/>
  <c r="BB66" i="1"/>
  <c r="BB67" i="1"/>
  <c r="BB68" i="1"/>
  <c r="BB69" i="1"/>
  <c r="BB70" i="1"/>
  <c r="BB71" i="1"/>
  <c r="BB72" i="1"/>
  <c r="BB73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62" i="1"/>
  <c r="BD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62" i="1"/>
  <c r="BD44" i="1"/>
  <c r="BD45" i="1"/>
  <c r="BB7" i="1"/>
  <c r="BA38" i="1"/>
  <c r="BA39" i="1"/>
  <c r="BA40" i="1"/>
  <c r="BA41" i="1"/>
  <c r="BA42" i="1"/>
  <c r="BA43" i="1"/>
  <c r="BA8" i="1"/>
  <c r="BA9" i="1"/>
  <c r="BA10" i="1"/>
  <c r="BA11" i="1"/>
  <c r="BA12" i="1"/>
  <c r="BA13" i="1"/>
  <c r="BA14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7" i="1"/>
  <c r="AR46" i="1"/>
  <c r="AR47" i="1" s="1"/>
  <c r="AN46" i="1"/>
  <c r="AN47" i="1" s="1"/>
  <c r="AM46" i="1"/>
  <c r="AL46" i="1"/>
  <c r="AK46" i="1"/>
  <c r="AG46" i="1"/>
  <c r="AH46" i="1"/>
  <c r="AH98" i="1" s="1"/>
  <c r="AI46" i="1"/>
  <c r="AI98" i="1" s="1"/>
  <c r="AI99" i="1" s="1"/>
  <c r="AJ46" i="1"/>
  <c r="AJ98" i="1" s="1"/>
  <c r="AJ99" i="1" s="1"/>
  <c r="AG47" i="1"/>
  <c r="AH47" i="1"/>
  <c r="AJ47" i="1"/>
  <c r="AS46" i="1"/>
  <c r="AT46" i="1"/>
  <c r="AT47" i="1" s="1"/>
  <c r="AS47" i="1"/>
  <c r="AU43" i="1"/>
  <c r="AU42" i="1"/>
  <c r="AU41" i="1"/>
  <c r="AU40" i="1"/>
  <c r="AU39" i="1"/>
  <c r="BD38" i="1"/>
  <c r="AU38" i="1"/>
  <c r="AU37" i="1"/>
  <c r="BD36" i="1"/>
  <c r="AU36" i="1"/>
  <c r="AU35" i="1"/>
  <c r="AU34" i="1"/>
  <c r="AU33" i="1"/>
  <c r="AU32" i="1"/>
  <c r="AU31" i="1"/>
  <c r="AU30" i="1"/>
  <c r="AU29" i="1"/>
  <c r="AU28" i="1"/>
  <c r="AU27" i="1"/>
  <c r="AU26" i="1"/>
  <c r="BD25" i="1"/>
  <c r="AU25" i="1"/>
  <c r="AU24" i="1"/>
  <c r="AU23" i="1"/>
  <c r="AU22" i="1"/>
  <c r="AU21" i="1"/>
  <c r="AU20" i="1"/>
  <c r="AU19" i="1"/>
  <c r="BD18" i="1"/>
  <c r="AU18" i="1"/>
  <c r="AU17" i="1"/>
  <c r="AU16" i="1"/>
  <c r="AU15" i="1"/>
  <c r="AU14" i="1"/>
  <c r="AU13" i="1"/>
  <c r="AU12" i="1"/>
  <c r="AU11" i="1"/>
  <c r="AU10" i="1"/>
  <c r="AU9" i="1"/>
  <c r="AU8" i="1"/>
  <c r="AU7" i="1"/>
  <c r="I97" i="1"/>
  <c r="I103" i="1" s="1"/>
  <c r="J97" i="1"/>
  <c r="J103" i="1" s="1"/>
  <c r="L97" i="1"/>
  <c r="L103" i="1" s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43" i="1"/>
  <c r="L43" i="1" s="1"/>
  <c r="BD43" i="1" s="1"/>
  <c r="K42" i="1"/>
  <c r="L42" i="1" s="1"/>
  <c r="K41" i="1"/>
  <c r="L41" i="1" s="1"/>
  <c r="BD41" i="1" s="1"/>
  <c r="K40" i="1"/>
  <c r="K39" i="1"/>
  <c r="L39" i="1" s="1"/>
  <c r="BD39" i="1" s="1"/>
  <c r="K38" i="1"/>
  <c r="L37" i="1"/>
  <c r="BD37" i="1" s="1"/>
  <c r="K36" i="1"/>
  <c r="K35" i="1"/>
  <c r="L35" i="1" s="1"/>
  <c r="BD35" i="1" s="1"/>
  <c r="K34" i="1"/>
  <c r="L34" i="1" s="1"/>
  <c r="K33" i="1"/>
  <c r="L33" i="1" s="1"/>
  <c r="BD33" i="1" s="1"/>
  <c r="K32" i="1"/>
  <c r="L32" i="1" s="1"/>
  <c r="K31" i="1"/>
  <c r="K30" i="1"/>
  <c r="K29" i="1"/>
  <c r="L29" i="1" s="1"/>
  <c r="BD29" i="1" s="1"/>
  <c r="K28" i="1"/>
  <c r="L28" i="1" s="1"/>
  <c r="K27" i="1"/>
  <c r="L27" i="1" s="1"/>
  <c r="BD27" i="1" s="1"/>
  <c r="K26" i="1"/>
  <c r="L26" i="1" s="1"/>
  <c r="K25" i="1"/>
  <c r="K24" i="1"/>
  <c r="L24" i="1" s="1"/>
  <c r="K23" i="1"/>
  <c r="L23" i="1" s="1"/>
  <c r="BD23" i="1" s="1"/>
  <c r="K22" i="1"/>
  <c r="L22" i="1" s="1"/>
  <c r="K21" i="1"/>
  <c r="K20" i="1"/>
  <c r="K19" i="1"/>
  <c r="K18" i="1"/>
  <c r="K17" i="1"/>
  <c r="K16" i="1"/>
  <c r="I15" i="1"/>
  <c r="K15" i="1" s="1"/>
  <c r="K14" i="1"/>
  <c r="K13" i="1"/>
  <c r="K12" i="1"/>
  <c r="K11" i="1"/>
  <c r="K10" i="1"/>
  <c r="K9" i="1"/>
  <c r="L9" i="1" s="1"/>
  <c r="K8" i="1"/>
  <c r="K7" i="1"/>
  <c r="AG98" i="1" l="1"/>
  <c r="AG99" i="1" s="1"/>
  <c r="AI50" i="1"/>
  <c r="AH99" i="1"/>
  <c r="AI47" i="1"/>
  <c r="BD101" i="1"/>
  <c r="BA101" i="1"/>
  <c r="K101" i="1"/>
  <c r="BD22" i="1"/>
  <c r="BD24" i="1"/>
  <c r="BD26" i="1"/>
  <c r="BD32" i="1"/>
  <c r="BD34" i="1"/>
  <c r="BD42" i="1"/>
  <c r="BB101" i="1"/>
  <c r="AL47" i="1"/>
  <c r="AK98" i="1"/>
  <c r="AK99" i="1" s="1"/>
  <c r="AM98" i="1"/>
  <c r="AT98" i="1"/>
  <c r="AT99" i="1" s="1"/>
  <c r="AL98" i="1"/>
  <c r="AL99" i="1" s="1"/>
  <c r="AN98" i="1"/>
  <c r="AN99" i="1" s="1"/>
  <c r="AS98" i="1"/>
  <c r="AS99" i="1" s="1"/>
  <c r="AR98" i="1"/>
  <c r="AR99" i="1" s="1"/>
  <c r="AM47" i="1"/>
  <c r="AK47" i="1"/>
  <c r="K97" i="1"/>
  <c r="AD97" i="1"/>
  <c r="AD103" i="1" s="1"/>
  <c r="AF97" i="1"/>
  <c r="AF103" i="1" s="1"/>
  <c r="AC97" i="1"/>
  <c r="AC103" i="1" s="1"/>
  <c r="AE96" i="1"/>
  <c r="AE95" i="1"/>
  <c r="AE94" i="1"/>
  <c r="AE93" i="1"/>
  <c r="AE92" i="1"/>
  <c r="AE91" i="1"/>
  <c r="AE90" i="1"/>
  <c r="AE89" i="1"/>
  <c r="AE88" i="1"/>
  <c r="AE87" i="1"/>
  <c r="AE81" i="1"/>
  <c r="AE80" i="1"/>
  <c r="AE78" i="1"/>
  <c r="AE63" i="1"/>
  <c r="AE67" i="1"/>
  <c r="AE66" i="1"/>
  <c r="AE65" i="1"/>
  <c r="AE64" i="1"/>
  <c r="AE62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1" i="1"/>
  <c r="AE20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I107" i="1" l="1"/>
  <c r="K103" i="1"/>
  <c r="AE101" i="1"/>
  <c r="AM99" i="1"/>
  <c r="AE97" i="1"/>
  <c r="R97" i="1"/>
  <c r="R103" i="1" s="1"/>
  <c r="T97" i="1"/>
  <c r="Q97" i="1"/>
  <c r="Q103" i="1" s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63" i="1"/>
  <c r="S13" i="1"/>
  <c r="S10" i="1"/>
  <c r="S9" i="1"/>
  <c r="S11" i="1"/>
  <c r="S12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8" i="1"/>
  <c r="U97" i="1"/>
  <c r="U103" i="1" s="1"/>
  <c r="V97" i="1"/>
  <c r="V103" i="1" s="1"/>
  <c r="W97" i="1"/>
  <c r="W103" i="1" s="1"/>
  <c r="X97" i="1"/>
  <c r="X103" i="1" s="1"/>
  <c r="Y97" i="1"/>
  <c r="Y103" i="1" s="1"/>
  <c r="Z97" i="1"/>
  <c r="Z103" i="1" s="1"/>
  <c r="AA97" i="1"/>
  <c r="AA103" i="1" s="1"/>
  <c r="AB97" i="1"/>
  <c r="AB103" i="1" s="1"/>
  <c r="T103" i="1" l="1"/>
  <c r="AE103" i="1"/>
  <c r="S101" i="1"/>
  <c r="S97" i="1"/>
  <c r="AY63" i="1"/>
  <c r="AY64" i="1"/>
  <c r="AY65" i="1"/>
  <c r="AY66" i="1"/>
  <c r="AY62" i="1"/>
  <c r="S103" i="1" l="1"/>
  <c r="AZ97" i="1"/>
  <c r="AZ103" i="1" s="1"/>
  <c r="AY31" i="1"/>
  <c r="AX97" i="1"/>
  <c r="AX103" i="1" s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67" i="1"/>
  <c r="AW97" i="1"/>
  <c r="AW103" i="1" s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7" i="1"/>
  <c r="AW46" i="1"/>
  <c r="AX46" i="1"/>
  <c r="AZ46" i="1"/>
  <c r="AY101" i="1" l="1"/>
  <c r="AX98" i="1"/>
  <c r="AZ98" i="1"/>
  <c r="AW47" i="1"/>
  <c r="AX47" i="1"/>
  <c r="AW98" i="1"/>
  <c r="AY46" i="1"/>
  <c r="AY97" i="1"/>
  <c r="AZ47" i="1"/>
  <c r="AY103" i="1" l="1"/>
  <c r="AY47" i="1"/>
  <c r="AY98" i="1"/>
  <c r="BD9" i="1"/>
  <c r="Z46" i="1" l="1"/>
  <c r="AA46" i="1"/>
  <c r="AB46" i="1"/>
  <c r="AB98" i="1" s="1"/>
  <c r="Y46" i="1"/>
  <c r="AA98" i="1" l="1"/>
  <c r="Y98" i="1"/>
  <c r="Z98" i="1"/>
  <c r="Z99" i="1" s="1"/>
  <c r="O46" i="1"/>
  <c r="P46" i="1"/>
  <c r="P98" i="1" s="1"/>
  <c r="N46" i="1"/>
  <c r="M46" i="1"/>
  <c r="M98" i="1" l="1"/>
  <c r="N98" i="1"/>
  <c r="O98" i="1"/>
  <c r="Y99" i="1"/>
  <c r="AA99" i="1"/>
  <c r="AB99" i="1"/>
  <c r="AV46" i="1" l="1"/>
  <c r="AF46" i="1"/>
  <c r="AF98" i="1" s="1"/>
  <c r="AD46" i="1"/>
  <c r="AB47" i="1"/>
  <c r="X46" i="1"/>
  <c r="X98" i="1" s="1"/>
  <c r="V46" i="1"/>
  <c r="T46" i="1"/>
  <c r="P47" i="1"/>
  <c r="L46" i="1"/>
  <c r="L98" i="1" s="1"/>
  <c r="T98" i="1" l="1"/>
  <c r="AD98" i="1"/>
  <c r="AV47" i="1"/>
  <c r="AV98" i="1"/>
  <c r="V98" i="1"/>
  <c r="AF47" i="1"/>
  <c r="L47" i="1"/>
  <c r="T99" i="1"/>
  <c r="AD47" i="1"/>
  <c r="V47" i="1"/>
  <c r="T47" i="1"/>
  <c r="BE47" i="1" s="1"/>
  <c r="X47" i="1"/>
  <c r="BD47" i="1"/>
  <c r="AU46" i="1"/>
  <c r="AC46" i="1"/>
  <c r="AE46" i="1"/>
  <c r="Z47" i="1"/>
  <c r="Y47" i="1"/>
  <c r="AA47" i="1"/>
  <c r="U46" i="1"/>
  <c r="W46" i="1"/>
  <c r="R46" i="1"/>
  <c r="Q46" i="1"/>
  <c r="S46" i="1"/>
  <c r="N47" i="1"/>
  <c r="M47" i="1"/>
  <c r="O47" i="1"/>
  <c r="J46" i="1"/>
  <c r="I46" i="1"/>
  <c r="K46" i="1"/>
  <c r="E15" i="1"/>
  <c r="K98" i="1" l="1"/>
  <c r="BB15" i="1"/>
  <c r="I98" i="1"/>
  <c r="Q98" i="1"/>
  <c r="Q99" i="1" s="1"/>
  <c r="W98" i="1"/>
  <c r="AC98" i="1"/>
  <c r="J98" i="1"/>
  <c r="S98" i="1"/>
  <c r="R98" i="1"/>
  <c r="U98" i="1"/>
  <c r="AE98" i="1"/>
  <c r="AU47" i="1"/>
  <c r="AU98" i="1"/>
  <c r="I47" i="1"/>
  <c r="R99" i="1"/>
  <c r="AE47" i="1"/>
  <c r="AD99" i="1"/>
  <c r="AF99" i="1"/>
  <c r="K47" i="1"/>
  <c r="J47" i="1"/>
  <c r="AC47" i="1"/>
  <c r="S47" i="1"/>
  <c r="R47" i="1"/>
  <c r="U47" i="1"/>
  <c r="X99" i="1"/>
  <c r="V99" i="1"/>
  <c r="Q47" i="1"/>
  <c r="W47" i="1"/>
  <c r="AZ99" i="1"/>
  <c r="AV99" i="1"/>
  <c r="N99" i="1"/>
  <c r="P99" i="1"/>
  <c r="L99" i="1"/>
  <c r="F41" i="1"/>
  <c r="BC41" i="1" s="1"/>
  <c r="F42" i="1"/>
  <c r="BC42" i="1" s="1"/>
  <c r="F43" i="1"/>
  <c r="BC43" i="1" s="1"/>
  <c r="F38" i="1"/>
  <c r="BC38" i="1" s="1"/>
  <c r="F39" i="1"/>
  <c r="BC39" i="1" s="1"/>
  <c r="F40" i="1"/>
  <c r="BC40" i="1" s="1"/>
  <c r="BB46" i="1" l="1"/>
  <c r="S99" i="1"/>
  <c r="AC99" i="1"/>
  <c r="AE99" i="1"/>
  <c r="W99" i="1"/>
  <c r="J99" i="1"/>
  <c r="AY99" i="1"/>
  <c r="AX99" i="1"/>
  <c r="AU99" i="1"/>
  <c r="O99" i="1"/>
  <c r="M99" i="1"/>
  <c r="K99" i="1"/>
  <c r="G97" i="1"/>
  <c r="G103" i="1" s="1"/>
  <c r="E97" i="1"/>
  <c r="E103" i="1" s="1"/>
  <c r="D97" i="1"/>
  <c r="D103" i="1" s="1"/>
  <c r="H96" i="1"/>
  <c r="F96" i="1"/>
  <c r="BC96" i="1" s="1"/>
  <c r="H95" i="1"/>
  <c r="F95" i="1"/>
  <c r="BC95" i="1" s="1"/>
  <c r="H94" i="1"/>
  <c r="F94" i="1"/>
  <c r="BC94" i="1" s="1"/>
  <c r="H93" i="1"/>
  <c r="F93" i="1"/>
  <c r="BC93" i="1" s="1"/>
  <c r="H92" i="1"/>
  <c r="F92" i="1"/>
  <c r="BC92" i="1" s="1"/>
  <c r="H91" i="1"/>
  <c r="F91" i="1"/>
  <c r="BC91" i="1" s="1"/>
  <c r="H90" i="1"/>
  <c r="F90" i="1"/>
  <c r="BC90" i="1" s="1"/>
  <c r="H89" i="1"/>
  <c r="F89" i="1"/>
  <c r="BC89" i="1" s="1"/>
  <c r="H88" i="1"/>
  <c r="F88" i="1"/>
  <c r="H87" i="1"/>
  <c r="F87" i="1"/>
  <c r="BC87" i="1" s="1"/>
  <c r="H86" i="1"/>
  <c r="F86" i="1"/>
  <c r="BC86" i="1" s="1"/>
  <c r="H85" i="1"/>
  <c r="F85" i="1"/>
  <c r="BC85" i="1" s="1"/>
  <c r="H84" i="1"/>
  <c r="F84" i="1"/>
  <c r="BC84" i="1" s="1"/>
  <c r="H83" i="1"/>
  <c r="F83" i="1"/>
  <c r="BC83" i="1" s="1"/>
  <c r="H82" i="1"/>
  <c r="F82" i="1"/>
  <c r="BC82" i="1" s="1"/>
  <c r="H81" i="1"/>
  <c r="F81" i="1"/>
  <c r="BC81" i="1" s="1"/>
  <c r="H80" i="1"/>
  <c r="F80" i="1"/>
  <c r="BC80" i="1" s="1"/>
  <c r="H79" i="1"/>
  <c r="F79" i="1"/>
  <c r="BC79" i="1" s="1"/>
  <c r="H78" i="1"/>
  <c r="F78" i="1"/>
  <c r="BC78" i="1" s="1"/>
  <c r="H77" i="1"/>
  <c r="F77" i="1"/>
  <c r="BC77" i="1" s="1"/>
  <c r="H76" i="1"/>
  <c r="F76" i="1"/>
  <c r="BC76" i="1" s="1"/>
  <c r="H75" i="1"/>
  <c r="F75" i="1"/>
  <c r="BC75" i="1" s="1"/>
  <c r="H74" i="1"/>
  <c r="F74" i="1"/>
  <c r="H73" i="1"/>
  <c r="F73" i="1"/>
  <c r="BC73" i="1" s="1"/>
  <c r="H72" i="1"/>
  <c r="F72" i="1"/>
  <c r="BC72" i="1" s="1"/>
  <c r="H71" i="1"/>
  <c r="F71" i="1"/>
  <c r="BC71" i="1" s="1"/>
  <c r="H70" i="1"/>
  <c r="F70" i="1"/>
  <c r="BC70" i="1" s="1"/>
  <c r="H69" i="1"/>
  <c r="F69" i="1"/>
  <c r="BC69" i="1" s="1"/>
  <c r="H68" i="1"/>
  <c r="F68" i="1"/>
  <c r="BC68" i="1" s="1"/>
  <c r="H67" i="1"/>
  <c r="F67" i="1"/>
  <c r="BC67" i="1" s="1"/>
  <c r="H66" i="1"/>
  <c r="F66" i="1"/>
  <c r="BC66" i="1" s="1"/>
  <c r="H65" i="1"/>
  <c r="F65" i="1"/>
  <c r="BC65" i="1" s="1"/>
  <c r="H64" i="1"/>
  <c r="F64" i="1"/>
  <c r="BC64" i="1" s="1"/>
  <c r="H63" i="1"/>
  <c r="F63" i="1"/>
  <c r="BC63" i="1" s="1"/>
  <c r="H62" i="1"/>
  <c r="F62" i="1"/>
  <c r="H61" i="1"/>
  <c r="H60" i="1"/>
  <c r="H59" i="1"/>
  <c r="G46" i="1"/>
  <c r="E46" i="1"/>
  <c r="H45" i="1"/>
  <c r="H44" i="1"/>
  <c r="H43" i="1"/>
  <c r="H42" i="1"/>
  <c r="H38" i="1"/>
  <c r="H37" i="1"/>
  <c r="F37" i="1"/>
  <c r="BC37" i="1" s="1"/>
  <c r="H36" i="1"/>
  <c r="F36" i="1"/>
  <c r="BC36" i="1" s="1"/>
  <c r="H35" i="1"/>
  <c r="F35" i="1"/>
  <c r="BC35" i="1" s="1"/>
  <c r="H34" i="1"/>
  <c r="F34" i="1"/>
  <c r="BC34" i="1" s="1"/>
  <c r="H33" i="1"/>
  <c r="F33" i="1"/>
  <c r="BC33" i="1" s="1"/>
  <c r="H32" i="1"/>
  <c r="F32" i="1"/>
  <c r="BC32" i="1" s="1"/>
  <c r="H31" i="1"/>
  <c r="F31" i="1"/>
  <c r="BC31" i="1" s="1"/>
  <c r="H30" i="1"/>
  <c r="F30" i="1"/>
  <c r="BC30" i="1" s="1"/>
  <c r="H29" i="1"/>
  <c r="F29" i="1"/>
  <c r="BC29" i="1" s="1"/>
  <c r="H28" i="1"/>
  <c r="F28" i="1"/>
  <c r="BC28" i="1" s="1"/>
  <c r="H27" i="1"/>
  <c r="F27" i="1"/>
  <c r="BC27" i="1" s="1"/>
  <c r="H26" i="1"/>
  <c r="F26" i="1"/>
  <c r="BC26" i="1" s="1"/>
  <c r="H25" i="1"/>
  <c r="F25" i="1"/>
  <c r="BC25" i="1" s="1"/>
  <c r="H24" i="1"/>
  <c r="F24" i="1"/>
  <c r="BC24" i="1" s="1"/>
  <c r="H23" i="1"/>
  <c r="F23" i="1"/>
  <c r="BC23" i="1" s="1"/>
  <c r="H22" i="1"/>
  <c r="F22" i="1"/>
  <c r="BC22" i="1" s="1"/>
  <c r="H21" i="1"/>
  <c r="F21" i="1"/>
  <c r="BC21" i="1" s="1"/>
  <c r="BC51" i="1" s="1"/>
  <c r="H20" i="1"/>
  <c r="F20" i="1"/>
  <c r="BC20" i="1" s="1"/>
  <c r="H19" i="1"/>
  <c r="F19" i="1"/>
  <c r="BC19" i="1" s="1"/>
  <c r="H18" i="1"/>
  <c r="F18" i="1"/>
  <c r="BC18" i="1" s="1"/>
  <c r="H17" i="1"/>
  <c r="F17" i="1"/>
  <c r="BC17" i="1" s="1"/>
  <c r="H16" i="1"/>
  <c r="F16" i="1"/>
  <c r="BC16" i="1" s="1"/>
  <c r="H15" i="1"/>
  <c r="D15" i="1"/>
  <c r="BA15" i="1" s="1"/>
  <c r="H14" i="1"/>
  <c r="F14" i="1"/>
  <c r="BC14" i="1" s="1"/>
  <c r="H13" i="1"/>
  <c r="F13" i="1"/>
  <c r="BC13" i="1" s="1"/>
  <c r="H12" i="1"/>
  <c r="F12" i="1"/>
  <c r="BC12" i="1" s="1"/>
  <c r="H11" i="1"/>
  <c r="F11" i="1"/>
  <c r="BC11" i="1" s="1"/>
  <c r="H10" i="1"/>
  <c r="F10" i="1"/>
  <c r="BC10" i="1" s="1"/>
  <c r="H9" i="1"/>
  <c r="F9" i="1"/>
  <c r="BC9" i="1" s="1"/>
  <c r="H8" i="1"/>
  <c r="F8" i="1"/>
  <c r="BC8" i="1" s="1"/>
  <c r="H7" i="1"/>
  <c r="F7" i="1"/>
  <c r="BC7" i="1" s="1"/>
  <c r="H97" i="1" l="1"/>
  <c r="H101" i="1"/>
  <c r="BC62" i="1"/>
  <c r="BC101" i="1" s="1"/>
  <c r="F101" i="1"/>
  <c r="BB47" i="1"/>
  <c r="BB48" i="1"/>
  <c r="E98" i="1"/>
  <c r="BB97" i="1"/>
  <c r="BA97" i="1"/>
  <c r="G98" i="1"/>
  <c r="U99" i="1"/>
  <c r="F15" i="1"/>
  <c r="BC15" i="1" s="1"/>
  <c r="BC46" i="1" s="1"/>
  <c r="G47" i="1"/>
  <c r="H47" i="1" s="1"/>
  <c r="E47" i="1"/>
  <c r="D46" i="1"/>
  <c r="BA46" i="1"/>
  <c r="I99" i="1"/>
  <c r="AW99" i="1"/>
  <c r="F97" i="1"/>
  <c r="D98" i="1"/>
  <c r="D47" i="1"/>
  <c r="F46" i="1"/>
  <c r="H46" i="1"/>
  <c r="H98" i="1" s="1"/>
  <c r="H103" i="1" l="1"/>
  <c r="F103" i="1"/>
  <c r="BD98" i="1"/>
  <c r="BD99" i="1" s="1"/>
  <c r="BD103" i="1"/>
  <c r="BB103" i="1"/>
  <c r="BA103" i="1"/>
  <c r="BB98" i="1"/>
  <c r="BC48" i="1"/>
  <c r="BA48" i="1"/>
  <c r="F98" i="1"/>
  <c r="BA47" i="1"/>
  <c r="BC47" i="1"/>
  <c r="BA98" i="1"/>
  <c r="F47" i="1"/>
  <c r="BC103" i="1"/>
  <c r="D99" i="1"/>
  <c r="BB99" i="1" l="1"/>
  <c r="BC98" i="1"/>
  <c r="BA99" i="1"/>
  <c r="G99" i="1"/>
  <c r="BC99" i="1" l="1"/>
  <c r="E99" i="1"/>
  <c r="F99" i="1"/>
</calcChain>
</file>

<file path=xl/comments1.xml><?xml version="1.0" encoding="utf-8"?>
<comments xmlns="http://schemas.openxmlformats.org/spreadsheetml/2006/main">
  <authors>
    <author>UZ_SDaJ_STU</author>
  </authors>
  <commentList>
    <comment ref="AS30" authorId="0">
      <text>
        <r>
          <rPr>
            <b/>
            <sz val="8"/>
            <color indexed="81"/>
            <rFont val="Tahoma"/>
            <family val="2"/>
            <charset val="238"/>
          </rPr>
          <t>UZ_SDaJ_STU:</t>
        </r>
        <r>
          <rPr>
            <sz val="8"/>
            <color indexed="81"/>
            <rFont val="Tahoma"/>
            <family val="2"/>
            <charset val="238"/>
          </rPr>
          <t xml:space="preserve">
Bez zúčtovania koeficientu, nevieme aký bude</t>
        </r>
      </text>
    </comment>
  </commentList>
</comments>
</file>

<file path=xl/sharedStrings.xml><?xml version="1.0" encoding="utf-8"?>
<sst xmlns="http://schemas.openxmlformats.org/spreadsheetml/2006/main" count="290" uniqueCount="107">
  <si>
    <t>Súčasť:</t>
  </si>
  <si>
    <t>STAVEBNÁ  FAKULTA</t>
  </si>
  <si>
    <t>roz proti</t>
  </si>
  <si>
    <t>Číslo účtu</t>
  </si>
  <si>
    <t>Náklady</t>
  </si>
  <si>
    <t>Číslo riadku</t>
  </si>
  <si>
    <t>Činnosť</t>
  </si>
  <si>
    <t>Bezprostredne predchádzajúce účtovné obdobie</t>
  </si>
  <si>
    <t>výkazu</t>
  </si>
  <si>
    <t>Hlavná nezdaňovaná</t>
  </si>
  <si>
    <t>Zdaňovaná</t>
  </si>
  <si>
    <t>Spolu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</si>
  <si>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</si>
  <si>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</si>
  <si>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</si>
  <si>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</si>
  <si>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</si>
  <si>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</si>
  <si>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</si>
  <si>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 xml:space="preserve">Mzdové náklady </t>
  </si>
  <si>
    <t xml:space="preserve">Zákon.sociál.poistenie </t>
  </si>
  <si>
    <t>Ostatné sociálne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</si>
  <si>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</si>
  <si>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</si>
  <si>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</si>
  <si>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</si>
  <si>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</si>
  <si>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Zmluvné pokuty a penále</t>
  </si>
  <si>
    <t>Ostatné pokuty a penále</t>
  </si>
  <si>
    <t>Odpísanie pohľadávky</t>
  </si>
  <si>
    <t>Úroky</t>
  </si>
  <si>
    <t>Kurzové straty</t>
  </si>
  <si>
    <t>Dary</t>
  </si>
  <si>
    <t>Osobitné náklady</t>
  </si>
  <si>
    <t>Manká a škody</t>
  </si>
  <si>
    <t>Iné ostatné náklady</t>
  </si>
  <si>
    <t>Odpisy dlhodobého nehmotného majetku a dlhodobého hmotného majetku</t>
  </si>
  <si>
    <t>Zostatková cena predaného dlhodobého nehmotného majetku a dlhodobého hmotného majetku</t>
  </si>
  <si>
    <t>Predané cenné papiere</t>
  </si>
  <si>
    <t>Predaný materiál</t>
  </si>
  <si>
    <t>Náklady na krátkodobý finančný majetok</t>
  </si>
  <si>
    <t>Tvorba fondov</t>
  </si>
  <si>
    <t>Náklady na precenenie cenných papierov</t>
  </si>
  <si>
    <t>Tvorba a zúčtovanie opravných položiek</t>
  </si>
  <si>
    <t>Poskytnuté príspevky organizačným zložkám</t>
  </si>
  <si>
    <t>Poskytnuté príspevky iným účtovným jednotkám</t>
  </si>
  <si>
    <t>Poskytnuté príspevky fyzickým osobám</t>
  </si>
  <si>
    <t>Poskytnuté príspevky z verejnej zbierky</t>
  </si>
  <si>
    <t>Účtová trieda 5 spolu r. 01 až r. 37</t>
  </si>
  <si>
    <t>Kontrolné číslo r. 01 až r. 38</t>
  </si>
  <si>
    <t>Výnosy</t>
  </si>
  <si>
    <t>Č.r.</t>
  </si>
  <si>
    <t>Tržby za vlastné výrobky</t>
  </si>
  <si>
    <t>Tržby z predaja služieb</t>
  </si>
  <si>
    <t>Tržby za predaný tovar</t>
  </si>
  <si>
    <t>Zmena stavu zásob nedokončenej výroby</t>
  </si>
  <si>
    <t>Zmena stavu zásob polotovarov</t>
  </si>
  <si>
    <t>Zmena stavu zásob výrobkov</t>
  </si>
  <si>
    <t>Zmena stavu zásob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</si>
  <si>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</si>
  <si>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</si>
  <si>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</si>
  <si>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</si>
  <si>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Platby za odpísané pohľadávky</t>
  </si>
  <si>
    <t>Kurzové zisky</t>
  </si>
  <si>
    <t>Prijaté dary</t>
  </si>
  <si>
    <t>Osobitné výnosy</t>
  </si>
  <si>
    <t>Zákonné poplatky</t>
  </si>
  <si>
    <t>Iné ostatné výnosy - mimodotačné</t>
  </si>
  <si>
    <t>Tržby z predaja dlhodobého nehmotného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</si>
  <si>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</si>
  <si>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</si>
  <si>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</si>
  <si>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</si>
  <si>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Výnosy z použitia fondu</t>
  </si>
  <si>
    <t>Výnosy z precenenia cenných papierov</t>
  </si>
  <si>
    <t>Výnosy z nájmu majetku</t>
  </si>
  <si>
    <t>Prijaté príspevky od organizačných zložiek</t>
  </si>
  <si>
    <t>Prijaté príspevky od iných organizácií</t>
  </si>
  <si>
    <t>Prijaté príspevky od fyzických osôb</t>
  </si>
  <si>
    <t>Prijaté členské príspevky</t>
  </si>
  <si>
    <t>Príspevky z podielu zaplatenej dane</t>
  </si>
  <si>
    <t>Prijaté príspevky z verejných zbierok</t>
  </si>
  <si>
    <t>Dotácie</t>
  </si>
  <si>
    <t>Účtová trieda 6 spolu    r. 39 až r. 73</t>
  </si>
  <si>
    <t>Výsledok hospodárenia pred zdanením     r. 74 - r. 38</t>
  </si>
  <si>
    <t>Kontrolné číslo                                            r. 39 až r. 78</t>
  </si>
  <si>
    <t>Poskytnuté príspevky z podielu zapl.dane</t>
  </si>
  <si>
    <t>2016</t>
  </si>
  <si>
    <t>Návrh rozpočtu 2017</t>
  </si>
  <si>
    <t>Bratislava dňa 14.03.2017</t>
  </si>
  <si>
    <t>STROJNICKA  FAKULTA</t>
  </si>
  <si>
    <t>FEI</t>
  </si>
  <si>
    <t>FCHPT</t>
  </si>
  <si>
    <t xml:space="preserve">  FAKULTA ARCHITEKTÚRY</t>
  </si>
  <si>
    <t>MTF</t>
  </si>
  <si>
    <t>FIIT</t>
  </si>
  <si>
    <t>REKTORÁT</t>
  </si>
  <si>
    <t>ŠDaJ</t>
  </si>
  <si>
    <t>GABČÍKOVO</t>
  </si>
  <si>
    <t>STU SPOLU</t>
  </si>
  <si>
    <t xml:space="preserve"> </t>
  </si>
  <si>
    <t>Technik</t>
  </si>
  <si>
    <t>CAŠ</t>
  </si>
  <si>
    <t>nekryté odisy</t>
  </si>
  <si>
    <t>zmena v postupoch účtovania</t>
  </si>
  <si>
    <t>kontrola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</si>
</sst>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_K_č"/>
    <numFmt numFmtId="165" formatCode="000"/>
    <numFmt numFmtId="166" formatCode="0.0%"/>
    <numFmt numFmtId="167" formatCode="0.0000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4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8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49" fontId="19" fillId="0" borderId="1">
      <alignment horizontal="center" vertical="center" wrapText="1"/>
    </xf>
    <xf numFmtId="0" fontId="19" fillId="0" borderId="1">
      <alignment horizontal="left" vertical="center" wrapText="1"/>
    </xf>
    <xf numFmtId="0" fontId="3" fillId="0" borderId="0"/>
    <xf numFmtId="0" fontId="18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5" fontId="3" fillId="0" borderId="5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/>
    <xf numFmtId="3" fontId="6" fillId="0" borderId="1" xfId="0" applyNumberFormat="1" applyFont="1" applyBorder="1"/>
    <xf numFmtId="3" fontId="2" fillId="0" borderId="0" xfId="0" applyNumberFormat="1" applyFont="1"/>
    <xf numFmtId="3" fontId="3" fillId="0" borderId="0" xfId="0" applyNumberFormat="1" applyFont="1"/>
    <xf numFmtId="0" fontId="7" fillId="0" borderId="0" xfId="0" applyFont="1"/>
    <xf numFmtId="3" fontId="3" fillId="0" borderId="1" xfId="0" applyNumberFormat="1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3" fontId="3" fillId="3" borderId="1" xfId="0" applyNumberFormat="1" applyFont="1" applyFill="1" applyBorder="1"/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/>
    <xf numFmtId="165" fontId="3" fillId="2" borderId="1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/>
    <xf numFmtId="3" fontId="10" fillId="3" borderId="1" xfId="0" applyNumberFormat="1" applyFont="1" applyFill="1" applyBorder="1"/>
    <xf numFmtId="165" fontId="7" fillId="0" borderId="1" xfId="0" applyNumberFormat="1" applyFont="1" applyBorder="1" applyAlignment="1" applyProtection="1">
      <alignment horizontal="center" vertical="center"/>
    </xf>
    <xf numFmtId="166" fontId="11" fillId="0" borderId="6" xfId="1" applyNumberFormat="1" applyFont="1" applyBorder="1"/>
    <xf numFmtId="0" fontId="11" fillId="0" borderId="0" xfId="0" applyFont="1"/>
    <xf numFmtId="3" fontId="11" fillId="0" borderId="0" xfId="0" applyNumberFormat="1" applyFont="1"/>
    <xf numFmtId="0" fontId="12" fillId="0" borderId="0" xfId="0" applyFont="1" applyBorder="1" applyAlignment="1">
      <alignment horizontal="right" vertical="center"/>
    </xf>
    <xf numFmtId="0" fontId="12" fillId="0" borderId="0" xfId="0" applyFont="1"/>
    <xf numFmtId="165" fontId="3" fillId="0" borderId="1" xfId="0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10" fillId="0" borderId="1" xfId="0" applyNumberFormat="1" applyFont="1" applyFill="1" applyBorder="1"/>
    <xf numFmtId="3" fontId="10" fillId="0" borderId="1" xfId="0" applyNumberFormat="1" applyFont="1" applyBorder="1"/>
    <xf numFmtId="0" fontId="9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 applyProtection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" fontId="1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/>
    <xf numFmtId="0" fontId="13" fillId="0" borderId="0" xfId="0" applyFont="1"/>
    <xf numFmtId="0" fontId="14" fillId="0" borderId="0" xfId="0" applyFont="1"/>
    <xf numFmtId="0" fontId="6" fillId="0" borderId="0" xfId="0" applyFont="1"/>
    <xf numFmtId="3" fontId="6" fillId="0" borderId="0" xfId="0" applyNumberFormat="1" applyFont="1"/>
    <xf numFmtId="166" fontId="11" fillId="0" borderId="0" xfId="1" applyNumberFormat="1" applyFont="1" applyBorder="1"/>
    <xf numFmtId="0" fontId="12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167" fontId="15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3" fontId="2" fillId="0" borderId="0" xfId="1" applyNumberFormat="1" applyFont="1" applyBorder="1"/>
    <xf numFmtId="0" fontId="16" fillId="0" borderId="0" xfId="0" applyFont="1" applyBorder="1"/>
    <xf numFmtId="0" fontId="2" fillId="0" borderId="0" xfId="0" applyFont="1" applyBorder="1"/>
    <xf numFmtId="0" fontId="3" fillId="0" borderId="0" xfId="0" applyFont="1" applyBorder="1"/>
    <xf numFmtId="3" fontId="11" fillId="0" borderId="6" xfId="1" applyNumberFormat="1" applyFont="1" applyBorder="1"/>
    <xf numFmtId="4" fontId="20" fillId="5" borderId="1" xfId="0" applyNumberFormat="1" applyFont="1" applyFill="1" applyBorder="1" applyAlignment="1" applyProtection="1">
      <alignment horizontal="right" vertical="center" wrapText="1"/>
    </xf>
    <xf numFmtId="3" fontId="23" fillId="0" borderId="1" xfId="0" applyNumberFormat="1" applyFont="1" applyBorder="1"/>
    <xf numFmtId="3" fontId="16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" fontId="25" fillId="0" borderId="11" xfId="0" applyNumberFormat="1" applyFont="1" applyBorder="1"/>
    <xf numFmtId="3" fontId="27" fillId="0" borderId="1" xfId="0" applyNumberFormat="1" applyFont="1" applyBorder="1" applyAlignment="1">
      <alignment vertical="center"/>
    </xf>
    <xf numFmtId="3" fontId="25" fillId="0" borderId="1" xfId="0" applyNumberFormat="1" applyFont="1" applyBorder="1"/>
    <xf numFmtId="3" fontId="25" fillId="0" borderId="2" xfId="0" applyNumberFormat="1" applyFont="1" applyBorder="1"/>
    <xf numFmtId="3" fontId="19" fillId="0" borderId="1" xfId="9" applyNumberFormat="1" applyFont="1" applyFill="1" applyBorder="1" applyAlignment="1">
      <alignment horizontal="right" vertical="center" wrapText="1"/>
    </xf>
    <xf numFmtId="3" fontId="19" fillId="0" borderId="2" xfId="9" applyNumberFormat="1" applyFont="1" applyFill="1" applyBorder="1" applyAlignment="1">
      <alignment horizontal="right" vertical="center" wrapText="1"/>
    </xf>
    <xf numFmtId="3" fontId="19" fillId="0" borderId="9" xfId="9" applyNumberFormat="1" applyFont="1" applyFill="1" applyBorder="1" applyAlignment="1">
      <alignment horizontal="right" vertical="center" wrapText="1"/>
    </xf>
    <xf numFmtId="3" fontId="28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6" xfId="0" applyNumberFormat="1" applyFont="1" applyBorder="1"/>
    <xf numFmtId="164" fontId="11" fillId="0" borderId="0" xfId="0" applyNumberFormat="1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4" fillId="2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15" fillId="0" borderId="0" xfId="0" applyNumberFormat="1" applyFont="1" applyBorder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29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/>
    <xf numFmtId="164" fontId="8" fillId="0" borderId="0" xfId="0" applyNumberFormat="1" applyFont="1" applyBorder="1"/>
    <xf numFmtId="0" fontId="3" fillId="0" borderId="0" xfId="0" applyFont="1" applyBorder="1" applyAlignment="1">
      <alignment horizontal="center"/>
    </xf>
    <xf numFmtId="3" fontId="27" fillId="0" borderId="1" xfId="0" applyNumberFormat="1" applyFont="1" applyBorder="1"/>
    <xf numFmtId="3" fontId="27" fillId="5" borderId="1" xfId="0" applyNumberFormat="1" applyFont="1" applyFill="1" applyBorder="1" applyAlignment="1" applyProtection="1">
      <alignment horizontal="right" vertical="center" wrapText="1"/>
    </xf>
    <xf numFmtId="3" fontId="27" fillId="0" borderId="11" xfId="0" applyNumberFormat="1" applyFont="1" applyBorder="1"/>
    <xf numFmtId="3" fontId="27" fillId="0" borderId="2" xfId="0" applyNumberFormat="1" applyFont="1" applyBorder="1"/>
    <xf numFmtId="3" fontId="3" fillId="0" borderId="1" xfId="9" applyNumberFormat="1" applyFont="1" applyFill="1" applyBorder="1" applyAlignment="1">
      <alignment horizontal="right" vertical="center" wrapText="1"/>
    </xf>
    <xf numFmtId="3" fontId="3" fillId="0" borderId="2" xfId="9" applyNumberFormat="1" applyFont="1" applyFill="1" applyBorder="1" applyAlignment="1">
      <alignment horizontal="right" vertical="center" wrapText="1"/>
    </xf>
    <xf numFmtId="3" fontId="3" fillId="0" borderId="9" xfId="9" applyNumberFormat="1" applyFont="1" applyFill="1" applyBorder="1" applyAlignment="1">
      <alignment horizontal="right" vertical="center" wrapText="1"/>
    </xf>
    <xf numFmtId="3" fontId="27" fillId="0" borderId="1" xfId="0" applyNumberFormat="1" applyFont="1" applyFill="1" applyBorder="1"/>
    <xf numFmtId="3" fontId="3" fillId="0" borderId="4" xfId="9" applyNumberFormat="1" applyFont="1" applyFill="1" applyBorder="1" applyAlignment="1">
      <alignment horizontal="right" vertical="center" wrapText="1"/>
    </xf>
    <xf numFmtId="3" fontId="3" fillId="0" borderId="13" xfId="9" applyNumberFormat="1" applyFont="1" applyFill="1" applyBorder="1" applyAlignment="1">
      <alignment horizontal="right" vertical="center" wrapText="1"/>
    </xf>
    <xf numFmtId="3" fontId="3" fillId="0" borderId="14" xfId="9" applyNumberFormat="1" applyFont="1" applyFill="1" applyBorder="1" applyAlignment="1">
      <alignment horizontal="right" vertical="center" wrapText="1"/>
    </xf>
    <xf numFmtId="3" fontId="27" fillId="5" borderId="12" xfId="0" applyNumberFormat="1" applyFont="1" applyFill="1" applyBorder="1" applyAlignment="1" applyProtection="1">
      <alignment horizontal="right" vertical="center" wrapText="1"/>
    </xf>
    <xf numFmtId="3" fontId="27" fillId="0" borderId="0" xfId="0" applyNumberFormat="1" applyFont="1"/>
    <xf numFmtId="0" fontId="27" fillId="0" borderId="0" xfId="0" applyFont="1"/>
    <xf numFmtId="3" fontId="28" fillId="4" borderId="1" xfId="0" applyNumberFormat="1" applyFont="1" applyFill="1" applyBorder="1"/>
    <xf numFmtId="3" fontId="30" fillId="0" borderId="0" xfId="0" applyNumberFormat="1" applyFont="1" applyBorder="1" applyAlignment="1">
      <alignment horizontal="right" vertical="center"/>
    </xf>
    <xf numFmtId="1" fontId="30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Alignment="1">
      <alignment horizontal="left"/>
    </xf>
    <xf numFmtId="167" fontId="31" fillId="0" borderId="0" xfId="0" applyNumberFormat="1" applyFont="1" applyAlignment="1">
      <alignment horizontal="left"/>
    </xf>
    <xf numFmtId="3" fontId="31" fillId="0" borderId="0" xfId="0" applyNumberFormat="1" applyFont="1" applyBorder="1" applyAlignment="1">
      <alignment horizontal="left"/>
    </xf>
    <xf numFmtId="3" fontId="15" fillId="0" borderId="0" xfId="0" applyNumberFormat="1" applyFont="1"/>
    <xf numFmtId="3" fontId="11" fillId="0" borderId="6" xfId="0" applyNumberFormat="1" applyFont="1" applyBorder="1"/>
    <xf numFmtId="3" fontId="32" fillId="0" borderId="15" xfId="12" applyNumberFormat="1" applyFont="1" applyBorder="1" applyAlignment="1">
      <alignment horizontal="right"/>
    </xf>
    <xf numFmtId="3" fontId="15" fillId="0" borderId="0" xfId="0" applyNumberFormat="1" applyFont="1" applyAlignment="1">
      <alignment horizontal="left"/>
    </xf>
    <xf numFmtId="3" fontId="7" fillId="0" borderId="9" xfId="0" applyNumberFormat="1" applyFont="1" applyFill="1" applyBorder="1"/>
    <xf numFmtId="3" fontId="7" fillId="0" borderId="1" xfId="0" applyNumberFormat="1" applyFont="1" applyFill="1" applyBorder="1"/>
    <xf numFmtId="3" fontId="33" fillId="0" borderId="10" xfId="0" applyNumberFormat="1" applyFont="1" applyBorder="1"/>
    <xf numFmtId="3" fontId="33" fillId="0" borderId="1" xfId="0" applyNumberFormat="1" applyFont="1" applyBorder="1"/>
    <xf numFmtId="4" fontId="3" fillId="0" borderId="0" xfId="0" applyNumberFormat="1" applyFont="1"/>
    <xf numFmtId="0" fontId="24" fillId="2" borderId="7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</cellXfs>
  <cellStyles count="13">
    <cellStyle name="Normal_250496_headcount" xfId="3"/>
    <cellStyle name="Normálna" xfId="0" builtinId="0"/>
    <cellStyle name="Normálna 2" xfId="2"/>
    <cellStyle name="Normálna 2 2" xfId="11"/>
    <cellStyle name="Normálna 3" xfId="4"/>
    <cellStyle name="Normálna 4" xfId="5"/>
    <cellStyle name="normálne 2" xfId="6"/>
    <cellStyle name="normálne 3" xfId="7"/>
    <cellStyle name="normálne_Náklady a výnosy  STU k 31 12  2004" xfId="12"/>
    <cellStyle name="Percentá" xfId="1" builtinId="5"/>
    <cellStyle name="percentá 2" xfId="8"/>
    <cellStyle name="položka" xfId="9"/>
    <cellStyle name="položka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stuba.sk/Documents%20and%20Settings/zidekova/My%20Documents/HZnov&#233;/Hosp.%20v&#253;sledok,%20%20Rozpo&#269;et,%20V&#253;ro&#269;ne%20spr&#225;vy/2009/VS%20%20a%20%20HV%20%20%202009/N&#225;klady%20a%20v&#253;nosy%202009%20%20HZ%20%20z%2030.3.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~1/AppData/Local/Temp/N&#225;vrh%20rozpo&#269;tu%20&#218;Z%20&#352;DaJ%20na%20rok%202017%20-%20materi&#225;l%20do%20sen&#225;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Výnosy 2008 €"/>
      <sheetName val="Náklady Výnosy 2009 30.3.10"/>
      <sheetName val="Hárok1"/>
      <sheetName val="Hárok2"/>
      <sheetName val="Hárok3"/>
    </sheetNames>
    <sheetDataSet>
      <sheetData sheetId="0" refreshError="1">
        <row r="5">
          <cell r="F5">
            <v>5186948.1510987189</v>
          </cell>
        </row>
        <row r="6">
          <cell r="F6">
            <v>6885613.7555599809</v>
          </cell>
        </row>
        <row r="7">
          <cell r="F7">
            <v>214432.71592644227</v>
          </cell>
        </row>
        <row r="8">
          <cell r="F8">
            <v>2731162.4510389697</v>
          </cell>
        </row>
        <row r="9">
          <cell r="F9">
            <v>1698698.7983801367</v>
          </cell>
        </row>
        <row r="10">
          <cell r="F10">
            <v>86934.873531169083</v>
          </cell>
        </row>
        <row r="11">
          <cell r="F11">
            <v>7183197.2382659493</v>
          </cell>
        </row>
        <row r="12">
          <cell r="F12">
            <v>35215793.66660028</v>
          </cell>
        </row>
        <row r="13">
          <cell r="F13">
            <v>10270364.469229236</v>
          </cell>
        </row>
        <row r="14">
          <cell r="F14">
            <v>290413.5962291708</v>
          </cell>
        </row>
        <row r="15">
          <cell r="F15">
            <v>1008165.7040430193</v>
          </cell>
        </row>
        <row r="16">
          <cell r="F16">
            <v>53541.791143862443</v>
          </cell>
        </row>
        <row r="17">
          <cell r="F17">
            <v>5244.6391821018387</v>
          </cell>
        </row>
        <row r="18">
          <cell r="F18">
            <v>189238.53150102901</v>
          </cell>
        </row>
        <row r="19">
          <cell r="F19">
            <v>39733.12089225254</v>
          </cell>
        </row>
        <row r="20">
          <cell r="F20">
            <v>132.77567549624908</v>
          </cell>
        </row>
        <row r="21">
          <cell r="F21">
            <v>2887.8709420434175</v>
          </cell>
        </row>
        <row r="22">
          <cell r="F22">
            <v>124410.80793998539</v>
          </cell>
        </row>
        <row r="23">
          <cell r="F23">
            <v>0</v>
          </cell>
        </row>
        <row r="24">
          <cell r="F24">
            <v>193420.96527916085</v>
          </cell>
        </row>
        <row r="25">
          <cell r="F25">
            <v>165.96959437031134</v>
          </cell>
        </row>
        <row r="26">
          <cell r="F26">
            <v>697.07229635530769</v>
          </cell>
        </row>
        <row r="27">
          <cell r="F27">
            <v>8630.4189072561894</v>
          </cell>
        </row>
        <row r="28">
          <cell r="F28">
            <v>4171247.4274712871</v>
          </cell>
        </row>
        <row r="29">
          <cell r="F29">
            <v>4492199.4290645951</v>
          </cell>
        </row>
        <row r="30">
          <cell r="F30">
            <v>549160.19385248621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3248190.9314213633</v>
          </cell>
        </row>
        <row r="35">
          <cell r="F35">
            <v>0</v>
          </cell>
        </row>
        <row r="36">
          <cell r="F36">
            <v>-107614.68498970989</v>
          </cell>
        </row>
        <row r="37">
          <cell r="F37">
            <v>47732.855340901544</v>
          </cell>
        </row>
        <row r="38">
          <cell r="F38">
            <v>531.10270198499632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83852087.897497192</v>
          </cell>
        </row>
        <row r="43">
          <cell r="F43">
            <v>167704175.79499438</v>
          </cell>
        </row>
        <row r="47">
          <cell r="F47" t="str">
            <v>Spolu</v>
          </cell>
        </row>
        <row r="48">
          <cell r="F48">
            <v>9</v>
          </cell>
        </row>
        <row r="49">
          <cell r="F49">
            <v>266845.91382858658</v>
          </cell>
        </row>
        <row r="50">
          <cell r="F50">
            <v>10748688.840204474</v>
          </cell>
        </row>
        <row r="51">
          <cell r="F51">
            <v>276472.15030206466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30870.344552877912</v>
          </cell>
        </row>
        <row r="60">
          <cell r="F60">
            <v>14240.191196972713</v>
          </cell>
        </row>
        <row r="61">
          <cell r="F61">
            <v>22771.028347606716</v>
          </cell>
        </row>
        <row r="62">
          <cell r="F62">
            <v>0</v>
          </cell>
        </row>
        <row r="63">
          <cell r="F63">
            <v>1887173.8697470622</v>
          </cell>
        </row>
        <row r="64">
          <cell r="F64">
            <v>69209.320852419827</v>
          </cell>
        </row>
        <row r="65">
          <cell r="F65">
            <v>3485.3614817765383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5712175.529443006</v>
          </cell>
        </row>
        <row r="69">
          <cell r="F69">
            <v>326130.25293766183</v>
          </cell>
        </row>
        <row r="70">
          <cell r="F70">
            <v>2456.349996680608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842528.04886144854</v>
          </cell>
        </row>
        <row r="75">
          <cell r="F75">
            <v>0</v>
          </cell>
        </row>
        <row r="76">
          <cell r="F76">
            <v>1416450.9061939851</v>
          </cell>
        </row>
        <row r="77">
          <cell r="F77">
            <v>0</v>
          </cell>
        </row>
        <row r="78">
          <cell r="F78">
            <v>96594.303923521205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65732656.177388303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 2017 UZŠDaJ"/>
      <sheetName val="ŠD, ŠJ"/>
    </sheetNames>
    <sheetDataSet>
      <sheetData sheetId="0">
        <row r="6">
          <cell r="G6">
            <v>949334.7</v>
          </cell>
        </row>
        <row r="7">
          <cell r="G7">
            <v>1692072.71</v>
          </cell>
        </row>
        <row r="8">
          <cell r="G8">
            <v>1517.58</v>
          </cell>
        </row>
        <row r="9">
          <cell r="G9">
            <v>1132336.42</v>
          </cell>
        </row>
        <row r="10">
          <cell r="G10">
            <v>304.7</v>
          </cell>
        </row>
        <row r="11">
          <cell r="G11">
            <v>335.23</v>
          </cell>
        </row>
        <row r="12">
          <cell r="G12">
            <v>539054.04</v>
          </cell>
        </row>
        <row r="13">
          <cell r="G13">
            <v>1940404.98</v>
          </cell>
        </row>
        <row r="14">
          <cell r="G14">
            <v>656560.94999999995</v>
          </cell>
        </row>
        <row r="15">
          <cell r="G15">
            <v>16010.400000000001</v>
          </cell>
        </row>
        <row r="16">
          <cell r="G16">
            <v>104667.81</v>
          </cell>
        </row>
        <row r="18">
          <cell r="G18">
            <v>345</v>
          </cell>
        </row>
        <row r="19">
          <cell r="G19">
            <v>154342</v>
          </cell>
        </row>
        <row r="20">
          <cell r="G20">
            <v>191.82</v>
          </cell>
        </row>
        <row r="29">
          <cell r="G29">
            <v>70527.989999999991</v>
          </cell>
        </row>
        <row r="30">
          <cell r="G30">
            <v>128536.41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F108"/>
  <sheetViews>
    <sheetView tabSelected="1" zoomScaleNormal="100" workbookViewId="0">
      <pane xSplit="3" ySplit="6" topLeftCell="AS52" activePane="bottomRight" state="frozen"/>
      <selection pane="topRight" activeCell="D1" sqref="D1"/>
      <selection pane="bottomLeft" activeCell="A7" sqref="A7"/>
      <selection pane="bottomRight" activeCell="O98" sqref="O98"/>
    </sheetView>
  </sheetViews>
  <sheetFormatPr defaultColWidth="6.7109375" defaultRowHeight="12.75" x14ac:dyDescent="0.2"/>
  <cols>
    <col min="1" max="1" width="7" style="58" customWidth="1"/>
    <col min="2" max="2" width="29.42578125" style="2" customWidth="1"/>
    <col min="3" max="3" width="7" style="58" customWidth="1"/>
    <col min="4" max="4" width="11.85546875" style="85" customWidth="1"/>
    <col min="5" max="5" width="11" style="85" customWidth="1"/>
    <col min="6" max="6" width="11.140625" style="85" customWidth="1"/>
    <col min="7" max="7" width="12.28515625" style="87" customWidth="1"/>
    <col min="8" max="8" width="8.42578125" style="1" hidden="1" customWidth="1"/>
    <col min="9" max="9" width="11.85546875" style="85" customWidth="1"/>
    <col min="10" max="10" width="11" style="85" customWidth="1"/>
    <col min="11" max="11" width="11.140625" style="85" customWidth="1"/>
    <col min="12" max="12" width="12.42578125" style="87" customWidth="1"/>
    <col min="13" max="13" width="11.85546875" style="85" customWidth="1"/>
    <col min="14" max="14" width="11" style="85" customWidth="1"/>
    <col min="15" max="15" width="11.140625" style="85" customWidth="1"/>
    <col min="16" max="16" width="11.85546875" style="87" customWidth="1"/>
    <col min="17" max="17" width="11.85546875" style="85" customWidth="1"/>
    <col min="18" max="18" width="11" style="85" customWidth="1"/>
    <col min="19" max="19" width="11.140625" style="85" customWidth="1"/>
    <col min="20" max="20" width="12.42578125" style="87" customWidth="1"/>
    <col min="21" max="21" width="11.85546875" style="85" customWidth="1"/>
    <col min="22" max="22" width="11" style="85" customWidth="1"/>
    <col min="23" max="23" width="11.140625" style="85" customWidth="1"/>
    <col min="24" max="24" width="12.42578125" style="87" customWidth="1"/>
    <col min="25" max="25" width="11.85546875" style="85" customWidth="1"/>
    <col min="26" max="27" width="11" style="85" customWidth="1"/>
    <col min="28" max="28" width="12.42578125" style="87" customWidth="1"/>
    <col min="29" max="29" width="11.85546875" style="85" customWidth="1"/>
    <col min="30" max="30" width="11" style="85" customWidth="1"/>
    <col min="31" max="31" width="12.140625" style="85" customWidth="1"/>
    <col min="32" max="32" width="12.140625" style="87" customWidth="1"/>
    <col min="33" max="34" width="12.140625" style="85" customWidth="1"/>
    <col min="35" max="35" width="15.5703125" style="85" customWidth="1"/>
    <col min="36" max="36" width="11.7109375" style="87" customWidth="1"/>
    <col min="37" max="37" width="11.85546875" style="85" customWidth="1"/>
    <col min="38" max="38" width="11" style="85" customWidth="1"/>
    <col min="39" max="39" width="11.140625" style="85" customWidth="1"/>
    <col min="40" max="40" width="11.5703125" style="87" customWidth="1"/>
    <col min="41" max="41" width="11.85546875" style="85" customWidth="1"/>
    <col min="42" max="42" width="11" style="85" customWidth="1"/>
    <col min="43" max="43" width="11.140625" style="85" customWidth="1"/>
    <col min="44" max="44" width="12.42578125" style="87" customWidth="1"/>
    <col min="45" max="45" width="11.85546875" style="85" customWidth="1"/>
    <col min="46" max="46" width="11" style="85" customWidth="1"/>
    <col min="47" max="47" width="11.140625" style="85" customWidth="1"/>
    <col min="48" max="48" width="11.85546875" style="87" customWidth="1"/>
    <col min="49" max="49" width="11.85546875" style="85" customWidth="1"/>
    <col min="50" max="50" width="11" style="85" customWidth="1"/>
    <col min="51" max="51" width="11.140625" style="85" customWidth="1"/>
    <col min="52" max="52" width="12.42578125" style="87" customWidth="1"/>
    <col min="53" max="53" width="14" style="85" customWidth="1"/>
    <col min="54" max="54" width="11" style="85" customWidth="1"/>
    <col min="55" max="55" width="11.140625" style="85" customWidth="1"/>
    <col min="56" max="56" width="14.7109375" style="87" customWidth="1"/>
    <col min="57" max="57" width="13.7109375" style="2" customWidth="1"/>
    <col min="58" max="58" width="10.140625" style="2" bestFit="1" customWidth="1"/>
    <col min="59" max="252" width="6.7109375" style="2"/>
    <col min="253" max="253" width="8" style="2" customWidth="1"/>
    <col min="254" max="254" width="29.42578125" style="2" customWidth="1"/>
    <col min="255" max="255" width="0" style="2" hidden="1" customWidth="1"/>
    <col min="256" max="256" width="13" style="2" customWidth="1"/>
    <col min="257" max="257" width="11.7109375" style="2" customWidth="1"/>
    <col min="258" max="258" width="12.140625" style="2" customWidth="1"/>
    <col min="259" max="259" width="12.42578125" style="2" customWidth="1"/>
    <col min="260" max="260" width="0" style="2" hidden="1" customWidth="1"/>
    <col min="261" max="261" width="11.28515625" style="2" customWidth="1"/>
    <col min="262" max="508" width="6.7109375" style="2"/>
    <col min="509" max="509" width="8" style="2" customWidth="1"/>
    <col min="510" max="510" width="29.42578125" style="2" customWidth="1"/>
    <col min="511" max="511" width="0" style="2" hidden="1" customWidth="1"/>
    <col min="512" max="512" width="13" style="2" customWidth="1"/>
    <col min="513" max="513" width="11.7109375" style="2" customWidth="1"/>
    <col min="514" max="514" width="12.140625" style="2" customWidth="1"/>
    <col min="515" max="515" width="12.42578125" style="2" customWidth="1"/>
    <col min="516" max="516" width="0" style="2" hidden="1" customWidth="1"/>
    <col min="517" max="517" width="11.28515625" style="2" customWidth="1"/>
    <col min="518" max="764" width="6.7109375" style="2"/>
    <col min="765" max="765" width="8" style="2" customWidth="1"/>
    <col min="766" max="766" width="29.42578125" style="2" customWidth="1"/>
    <col min="767" max="767" width="0" style="2" hidden="1" customWidth="1"/>
    <col min="768" max="768" width="13" style="2" customWidth="1"/>
    <col min="769" max="769" width="11.7109375" style="2" customWidth="1"/>
    <col min="770" max="770" width="12.140625" style="2" customWidth="1"/>
    <col min="771" max="771" width="12.42578125" style="2" customWidth="1"/>
    <col min="772" max="772" width="0" style="2" hidden="1" customWidth="1"/>
    <col min="773" max="773" width="11.28515625" style="2" customWidth="1"/>
    <col min="774" max="1020" width="6.7109375" style="2"/>
    <col min="1021" max="1021" width="8" style="2" customWidth="1"/>
    <col min="1022" max="1022" width="29.42578125" style="2" customWidth="1"/>
    <col min="1023" max="1023" width="0" style="2" hidden="1" customWidth="1"/>
    <col min="1024" max="1024" width="13" style="2" customWidth="1"/>
    <col min="1025" max="1025" width="11.7109375" style="2" customWidth="1"/>
    <col min="1026" max="1026" width="12.140625" style="2" customWidth="1"/>
    <col min="1027" max="1027" width="12.42578125" style="2" customWidth="1"/>
    <col min="1028" max="1028" width="0" style="2" hidden="1" customWidth="1"/>
    <col min="1029" max="1029" width="11.28515625" style="2" customWidth="1"/>
    <col min="1030" max="1276" width="6.7109375" style="2"/>
    <col min="1277" max="1277" width="8" style="2" customWidth="1"/>
    <col min="1278" max="1278" width="29.42578125" style="2" customWidth="1"/>
    <col min="1279" max="1279" width="0" style="2" hidden="1" customWidth="1"/>
    <col min="1280" max="1280" width="13" style="2" customWidth="1"/>
    <col min="1281" max="1281" width="11.7109375" style="2" customWidth="1"/>
    <col min="1282" max="1282" width="12.140625" style="2" customWidth="1"/>
    <col min="1283" max="1283" width="12.42578125" style="2" customWidth="1"/>
    <col min="1284" max="1284" width="0" style="2" hidden="1" customWidth="1"/>
    <col min="1285" max="1285" width="11.28515625" style="2" customWidth="1"/>
    <col min="1286" max="1532" width="6.7109375" style="2"/>
    <col min="1533" max="1533" width="8" style="2" customWidth="1"/>
    <col min="1534" max="1534" width="29.42578125" style="2" customWidth="1"/>
    <col min="1535" max="1535" width="0" style="2" hidden="1" customWidth="1"/>
    <col min="1536" max="1536" width="13" style="2" customWidth="1"/>
    <col min="1537" max="1537" width="11.7109375" style="2" customWidth="1"/>
    <col min="1538" max="1538" width="12.140625" style="2" customWidth="1"/>
    <col min="1539" max="1539" width="12.42578125" style="2" customWidth="1"/>
    <col min="1540" max="1540" width="0" style="2" hidden="1" customWidth="1"/>
    <col min="1541" max="1541" width="11.28515625" style="2" customWidth="1"/>
    <col min="1542" max="1788" width="6.7109375" style="2"/>
    <col min="1789" max="1789" width="8" style="2" customWidth="1"/>
    <col min="1790" max="1790" width="29.42578125" style="2" customWidth="1"/>
    <col min="1791" max="1791" width="0" style="2" hidden="1" customWidth="1"/>
    <col min="1792" max="1792" width="13" style="2" customWidth="1"/>
    <col min="1793" max="1793" width="11.7109375" style="2" customWidth="1"/>
    <col min="1794" max="1794" width="12.140625" style="2" customWidth="1"/>
    <col min="1795" max="1795" width="12.42578125" style="2" customWidth="1"/>
    <col min="1796" max="1796" width="0" style="2" hidden="1" customWidth="1"/>
    <col min="1797" max="1797" width="11.28515625" style="2" customWidth="1"/>
    <col min="1798" max="2044" width="6.7109375" style="2"/>
    <col min="2045" max="2045" width="8" style="2" customWidth="1"/>
    <col min="2046" max="2046" width="29.42578125" style="2" customWidth="1"/>
    <col min="2047" max="2047" width="0" style="2" hidden="1" customWidth="1"/>
    <col min="2048" max="2048" width="13" style="2" customWidth="1"/>
    <col min="2049" max="2049" width="11.7109375" style="2" customWidth="1"/>
    <col min="2050" max="2050" width="12.140625" style="2" customWidth="1"/>
    <col min="2051" max="2051" width="12.42578125" style="2" customWidth="1"/>
    <col min="2052" max="2052" width="0" style="2" hidden="1" customWidth="1"/>
    <col min="2053" max="2053" width="11.28515625" style="2" customWidth="1"/>
    <col min="2054" max="2300" width="6.7109375" style="2"/>
    <col min="2301" max="2301" width="8" style="2" customWidth="1"/>
    <col min="2302" max="2302" width="29.42578125" style="2" customWidth="1"/>
    <col min="2303" max="2303" width="0" style="2" hidden="1" customWidth="1"/>
    <col min="2304" max="2304" width="13" style="2" customWidth="1"/>
    <col min="2305" max="2305" width="11.7109375" style="2" customWidth="1"/>
    <col min="2306" max="2306" width="12.140625" style="2" customWidth="1"/>
    <col min="2307" max="2307" width="12.42578125" style="2" customWidth="1"/>
    <col min="2308" max="2308" width="0" style="2" hidden="1" customWidth="1"/>
    <col min="2309" max="2309" width="11.28515625" style="2" customWidth="1"/>
    <col min="2310" max="2556" width="6.7109375" style="2"/>
    <col min="2557" max="2557" width="8" style="2" customWidth="1"/>
    <col min="2558" max="2558" width="29.42578125" style="2" customWidth="1"/>
    <col min="2559" max="2559" width="0" style="2" hidden="1" customWidth="1"/>
    <col min="2560" max="2560" width="13" style="2" customWidth="1"/>
    <col min="2561" max="2561" width="11.7109375" style="2" customWidth="1"/>
    <col min="2562" max="2562" width="12.140625" style="2" customWidth="1"/>
    <col min="2563" max="2563" width="12.42578125" style="2" customWidth="1"/>
    <col min="2564" max="2564" width="0" style="2" hidden="1" customWidth="1"/>
    <col min="2565" max="2565" width="11.28515625" style="2" customWidth="1"/>
    <col min="2566" max="2812" width="6.7109375" style="2"/>
    <col min="2813" max="2813" width="8" style="2" customWidth="1"/>
    <col min="2814" max="2814" width="29.42578125" style="2" customWidth="1"/>
    <col min="2815" max="2815" width="0" style="2" hidden="1" customWidth="1"/>
    <col min="2816" max="2816" width="13" style="2" customWidth="1"/>
    <col min="2817" max="2817" width="11.7109375" style="2" customWidth="1"/>
    <col min="2818" max="2818" width="12.140625" style="2" customWidth="1"/>
    <col min="2819" max="2819" width="12.42578125" style="2" customWidth="1"/>
    <col min="2820" max="2820" width="0" style="2" hidden="1" customWidth="1"/>
    <col min="2821" max="2821" width="11.28515625" style="2" customWidth="1"/>
    <col min="2822" max="3068" width="6.7109375" style="2"/>
    <col min="3069" max="3069" width="8" style="2" customWidth="1"/>
    <col min="3070" max="3070" width="29.42578125" style="2" customWidth="1"/>
    <col min="3071" max="3071" width="0" style="2" hidden="1" customWidth="1"/>
    <col min="3072" max="3072" width="13" style="2" customWidth="1"/>
    <col min="3073" max="3073" width="11.7109375" style="2" customWidth="1"/>
    <col min="3074" max="3074" width="12.140625" style="2" customWidth="1"/>
    <col min="3075" max="3075" width="12.42578125" style="2" customWidth="1"/>
    <col min="3076" max="3076" width="0" style="2" hidden="1" customWidth="1"/>
    <col min="3077" max="3077" width="11.28515625" style="2" customWidth="1"/>
    <col min="3078" max="3324" width="6.7109375" style="2"/>
    <col min="3325" max="3325" width="8" style="2" customWidth="1"/>
    <col min="3326" max="3326" width="29.42578125" style="2" customWidth="1"/>
    <col min="3327" max="3327" width="0" style="2" hidden="1" customWidth="1"/>
    <col min="3328" max="3328" width="13" style="2" customWidth="1"/>
    <col min="3329" max="3329" width="11.7109375" style="2" customWidth="1"/>
    <col min="3330" max="3330" width="12.140625" style="2" customWidth="1"/>
    <col min="3331" max="3331" width="12.42578125" style="2" customWidth="1"/>
    <col min="3332" max="3332" width="0" style="2" hidden="1" customWidth="1"/>
    <col min="3333" max="3333" width="11.28515625" style="2" customWidth="1"/>
    <col min="3334" max="3580" width="6.7109375" style="2"/>
    <col min="3581" max="3581" width="8" style="2" customWidth="1"/>
    <col min="3582" max="3582" width="29.42578125" style="2" customWidth="1"/>
    <col min="3583" max="3583" width="0" style="2" hidden="1" customWidth="1"/>
    <col min="3584" max="3584" width="13" style="2" customWidth="1"/>
    <col min="3585" max="3585" width="11.7109375" style="2" customWidth="1"/>
    <col min="3586" max="3586" width="12.140625" style="2" customWidth="1"/>
    <col min="3587" max="3587" width="12.42578125" style="2" customWidth="1"/>
    <col min="3588" max="3588" width="0" style="2" hidden="1" customWidth="1"/>
    <col min="3589" max="3589" width="11.28515625" style="2" customWidth="1"/>
    <col min="3590" max="3836" width="6.7109375" style="2"/>
    <col min="3837" max="3837" width="8" style="2" customWidth="1"/>
    <col min="3838" max="3838" width="29.42578125" style="2" customWidth="1"/>
    <col min="3839" max="3839" width="0" style="2" hidden="1" customWidth="1"/>
    <col min="3840" max="3840" width="13" style="2" customWidth="1"/>
    <col min="3841" max="3841" width="11.7109375" style="2" customWidth="1"/>
    <col min="3842" max="3842" width="12.140625" style="2" customWidth="1"/>
    <col min="3843" max="3843" width="12.42578125" style="2" customWidth="1"/>
    <col min="3844" max="3844" width="0" style="2" hidden="1" customWidth="1"/>
    <col min="3845" max="3845" width="11.28515625" style="2" customWidth="1"/>
    <col min="3846" max="4092" width="6.7109375" style="2"/>
    <col min="4093" max="4093" width="8" style="2" customWidth="1"/>
    <col min="4094" max="4094" width="29.42578125" style="2" customWidth="1"/>
    <col min="4095" max="4095" width="0" style="2" hidden="1" customWidth="1"/>
    <col min="4096" max="4096" width="13" style="2" customWidth="1"/>
    <col min="4097" max="4097" width="11.7109375" style="2" customWidth="1"/>
    <col min="4098" max="4098" width="12.140625" style="2" customWidth="1"/>
    <col min="4099" max="4099" width="12.42578125" style="2" customWidth="1"/>
    <col min="4100" max="4100" width="0" style="2" hidden="1" customWidth="1"/>
    <col min="4101" max="4101" width="11.28515625" style="2" customWidth="1"/>
    <col min="4102" max="4348" width="6.7109375" style="2"/>
    <col min="4349" max="4349" width="8" style="2" customWidth="1"/>
    <col min="4350" max="4350" width="29.42578125" style="2" customWidth="1"/>
    <col min="4351" max="4351" width="0" style="2" hidden="1" customWidth="1"/>
    <col min="4352" max="4352" width="13" style="2" customWidth="1"/>
    <col min="4353" max="4353" width="11.7109375" style="2" customWidth="1"/>
    <col min="4354" max="4354" width="12.140625" style="2" customWidth="1"/>
    <col min="4355" max="4355" width="12.42578125" style="2" customWidth="1"/>
    <col min="4356" max="4356" width="0" style="2" hidden="1" customWidth="1"/>
    <col min="4357" max="4357" width="11.28515625" style="2" customWidth="1"/>
    <col min="4358" max="4604" width="6.7109375" style="2"/>
    <col min="4605" max="4605" width="8" style="2" customWidth="1"/>
    <col min="4606" max="4606" width="29.42578125" style="2" customWidth="1"/>
    <col min="4607" max="4607" width="0" style="2" hidden="1" customWidth="1"/>
    <col min="4608" max="4608" width="13" style="2" customWidth="1"/>
    <col min="4609" max="4609" width="11.7109375" style="2" customWidth="1"/>
    <col min="4610" max="4610" width="12.140625" style="2" customWidth="1"/>
    <col min="4611" max="4611" width="12.42578125" style="2" customWidth="1"/>
    <col min="4612" max="4612" width="0" style="2" hidden="1" customWidth="1"/>
    <col min="4613" max="4613" width="11.28515625" style="2" customWidth="1"/>
    <col min="4614" max="4860" width="6.7109375" style="2"/>
    <col min="4861" max="4861" width="8" style="2" customWidth="1"/>
    <col min="4862" max="4862" width="29.42578125" style="2" customWidth="1"/>
    <col min="4863" max="4863" width="0" style="2" hidden="1" customWidth="1"/>
    <col min="4864" max="4864" width="13" style="2" customWidth="1"/>
    <col min="4865" max="4865" width="11.7109375" style="2" customWidth="1"/>
    <col min="4866" max="4866" width="12.140625" style="2" customWidth="1"/>
    <col min="4867" max="4867" width="12.42578125" style="2" customWidth="1"/>
    <col min="4868" max="4868" width="0" style="2" hidden="1" customWidth="1"/>
    <col min="4869" max="4869" width="11.28515625" style="2" customWidth="1"/>
    <col min="4870" max="5116" width="6.7109375" style="2"/>
    <col min="5117" max="5117" width="8" style="2" customWidth="1"/>
    <col min="5118" max="5118" width="29.42578125" style="2" customWidth="1"/>
    <col min="5119" max="5119" width="0" style="2" hidden="1" customWidth="1"/>
    <col min="5120" max="5120" width="13" style="2" customWidth="1"/>
    <col min="5121" max="5121" width="11.7109375" style="2" customWidth="1"/>
    <col min="5122" max="5122" width="12.140625" style="2" customWidth="1"/>
    <col min="5123" max="5123" width="12.42578125" style="2" customWidth="1"/>
    <col min="5124" max="5124" width="0" style="2" hidden="1" customWidth="1"/>
    <col min="5125" max="5125" width="11.28515625" style="2" customWidth="1"/>
    <col min="5126" max="5372" width="6.7109375" style="2"/>
    <col min="5373" max="5373" width="8" style="2" customWidth="1"/>
    <col min="5374" max="5374" width="29.42578125" style="2" customWidth="1"/>
    <col min="5375" max="5375" width="0" style="2" hidden="1" customWidth="1"/>
    <col min="5376" max="5376" width="13" style="2" customWidth="1"/>
    <col min="5377" max="5377" width="11.7109375" style="2" customWidth="1"/>
    <col min="5378" max="5378" width="12.140625" style="2" customWidth="1"/>
    <col min="5379" max="5379" width="12.42578125" style="2" customWidth="1"/>
    <col min="5380" max="5380" width="0" style="2" hidden="1" customWidth="1"/>
    <col min="5381" max="5381" width="11.28515625" style="2" customWidth="1"/>
    <col min="5382" max="5628" width="6.7109375" style="2"/>
    <col min="5629" max="5629" width="8" style="2" customWidth="1"/>
    <col min="5630" max="5630" width="29.42578125" style="2" customWidth="1"/>
    <col min="5631" max="5631" width="0" style="2" hidden="1" customWidth="1"/>
    <col min="5632" max="5632" width="13" style="2" customWidth="1"/>
    <col min="5633" max="5633" width="11.7109375" style="2" customWidth="1"/>
    <col min="5634" max="5634" width="12.140625" style="2" customWidth="1"/>
    <col min="5635" max="5635" width="12.42578125" style="2" customWidth="1"/>
    <col min="5636" max="5636" width="0" style="2" hidden="1" customWidth="1"/>
    <col min="5637" max="5637" width="11.28515625" style="2" customWidth="1"/>
    <col min="5638" max="5884" width="6.7109375" style="2"/>
    <col min="5885" max="5885" width="8" style="2" customWidth="1"/>
    <col min="5886" max="5886" width="29.42578125" style="2" customWidth="1"/>
    <col min="5887" max="5887" width="0" style="2" hidden="1" customWidth="1"/>
    <col min="5888" max="5888" width="13" style="2" customWidth="1"/>
    <col min="5889" max="5889" width="11.7109375" style="2" customWidth="1"/>
    <col min="5890" max="5890" width="12.140625" style="2" customWidth="1"/>
    <col min="5891" max="5891" width="12.42578125" style="2" customWidth="1"/>
    <col min="5892" max="5892" width="0" style="2" hidden="1" customWidth="1"/>
    <col min="5893" max="5893" width="11.28515625" style="2" customWidth="1"/>
    <col min="5894" max="6140" width="6.7109375" style="2"/>
    <col min="6141" max="6141" width="8" style="2" customWidth="1"/>
    <col min="6142" max="6142" width="29.42578125" style="2" customWidth="1"/>
    <col min="6143" max="6143" width="0" style="2" hidden="1" customWidth="1"/>
    <col min="6144" max="6144" width="13" style="2" customWidth="1"/>
    <col min="6145" max="6145" width="11.7109375" style="2" customWidth="1"/>
    <col min="6146" max="6146" width="12.140625" style="2" customWidth="1"/>
    <col min="6147" max="6147" width="12.42578125" style="2" customWidth="1"/>
    <col min="6148" max="6148" width="0" style="2" hidden="1" customWidth="1"/>
    <col min="6149" max="6149" width="11.28515625" style="2" customWidth="1"/>
    <col min="6150" max="6396" width="6.7109375" style="2"/>
    <col min="6397" max="6397" width="8" style="2" customWidth="1"/>
    <col min="6398" max="6398" width="29.42578125" style="2" customWidth="1"/>
    <col min="6399" max="6399" width="0" style="2" hidden="1" customWidth="1"/>
    <col min="6400" max="6400" width="13" style="2" customWidth="1"/>
    <col min="6401" max="6401" width="11.7109375" style="2" customWidth="1"/>
    <col min="6402" max="6402" width="12.140625" style="2" customWidth="1"/>
    <col min="6403" max="6403" width="12.42578125" style="2" customWidth="1"/>
    <col min="6404" max="6404" width="0" style="2" hidden="1" customWidth="1"/>
    <col min="6405" max="6405" width="11.28515625" style="2" customWidth="1"/>
    <col min="6406" max="6652" width="6.7109375" style="2"/>
    <col min="6653" max="6653" width="8" style="2" customWidth="1"/>
    <col min="6654" max="6654" width="29.42578125" style="2" customWidth="1"/>
    <col min="6655" max="6655" width="0" style="2" hidden="1" customWidth="1"/>
    <col min="6656" max="6656" width="13" style="2" customWidth="1"/>
    <col min="6657" max="6657" width="11.7109375" style="2" customWidth="1"/>
    <col min="6658" max="6658" width="12.140625" style="2" customWidth="1"/>
    <col min="6659" max="6659" width="12.42578125" style="2" customWidth="1"/>
    <col min="6660" max="6660" width="0" style="2" hidden="1" customWidth="1"/>
    <col min="6661" max="6661" width="11.28515625" style="2" customWidth="1"/>
    <col min="6662" max="6908" width="6.7109375" style="2"/>
    <col min="6909" max="6909" width="8" style="2" customWidth="1"/>
    <col min="6910" max="6910" width="29.42578125" style="2" customWidth="1"/>
    <col min="6911" max="6911" width="0" style="2" hidden="1" customWidth="1"/>
    <col min="6912" max="6912" width="13" style="2" customWidth="1"/>
    <col min="6913" max="6913" width="11.7109375" style="2" customWidth="1"/>
    <col min="6914" max="6914" width="12.140625" style="2" customWidth="1"/>
    <col min="6915" max="6915" width="12.42578125" style="2" customWidth="1"/>
    <col min="6916" max="6916" width="0" style="2" hidden="1" customWidth="1"/>
    <col min="6917" max="6917" width="11.28515625" style="2" customWidth="1"/>
    <col min="6918" max="7164" width="6.7109375" style="2"/>
    <col min="7165" max="7165" width="8" style="2" customWidth="1"/>
    <col min="7166" max="7166" width="29.42578125" style="2" customWidth="1"/>
    <col min="7167" max="7167" width="0" style="2" hidden="1" customWidth="1"/>
    <col min="7168" max="7168" width="13" style="2" customWidth="1"/>
    <col min="7169" max="7169" width="11.7109375" style="2" customWidth="1"/>
    <col min="7170" max="7170" width="12.140625" style="2" customWidth="1"/>
    <col min="7171" max="7171" width="12.42578125" style="2" customWidth="1"/>
    <col min="7172" max="7172" width="0" style="2" hidden="1" customWidth="1"/>
    <col min="7173" max="7173" width="11.28515625" style="2" customWidth="1"/>
    <col min="7174" max="7420" width="6.7109375" style="2"/>
    <col min="7421" max="7421" width="8" style="2" customWidth="1"/>
    <col min="7422" max="7422" width="29.42578125" style="2" customWidth="1"/>
    <col min="7423" max="7423" width="0" style="2" hidden="1" customWidth="1"/>
    <col min="7424" max="7424" width="13" style="2" customWidth="1"/>
    <col min="7425" max="7425" width="11.7109375" style="2" customWidth="1"/>
    <col min="7426" max="7426" width="12.140625" style="2" customWidth="1"/>
    <col min="7427" max="7427" width="12.42578125" style="2" customWidth="1"/>
    <col min="7428" max="7428" width="0" style="2" hidden="1" customWidth="1"/>
    <col min="7429" max="7429" width="11.28515625" style="2" customWidth="1"/>
    <col min="7430" max="7676" width="6.7109375" style="2"/>
    <col min="7677" max="7677" width="8" style="2" customWidth="1"/>
    <col min="7678" max="7678" width="29.42578125" style="2" customWidth="1"/>
    <col min="7679" max="7679" width="0" style="2" hidden="1" customWidth="1"/>
    <col min="7680" max="7680" width="13" style="2" customWidth="1"/>
    <col min="7681" max="7681" width="11.7109375" style="2" customWidth="1"/>
    <col min="7682" max="7682" width="12.140625" style="2" customWidth="1"/>
    <col min="7683" max="7683" width="12.42578125" style="2" customWidth="1"/>
    <col min="7684" max="7684" width="0" style="2" hidden="1" customWidth="1"/>
    <col min="7685" max="7685" width="11.28515625" style="2" customWidth="1"/>
    <col min="7686" max="7932" width="6.7109375" style="2"/>
    <col min="7933" max="7933" width="8" style="2" customWidth="1"/>
    <col min="7934" max="7934" width="29.42578125" style="2" customWidth="1"/>
    <col min="7935" max="7935" width="0" style="2" hidden="1" customWidth="1"/>
    <col min="7936" max="7936" width="13" style="2" customWidth="1"/>
    <col min="7937" max="7937" width="11.7109375" style="2" customWidth="1"/>
    <col min="7938" max="7938" width="12.140625" style="2" customWidth="1"/>
    <col min="7939" max="7939" width="12.42578125" style="2" customWidth="1"/>
    <col min="7940" max="7940" width="0" style="2" hidden="1" customWidth="1"/>
    <col min="7941" max="7941" width="11.28515625" style="2" customWidth="1"/>
    <col min="7942" max="8188" width="6.7109375" style="2"/>
    <col min="8189" max="8189" width="8" style="2" customWidth="1"/>
    <col min="8190" max="8190" width="29.42578125" style="2" customWidth="1"/>
    <col min="8191" max="8191" width="0" style="2" hidden="1" customWidth="1"/>
    <col min="8192" max="8192" width="13" style="2" customWidth="1"/>
    <col min="8193" max="8193" width="11.7109375" style="2" customWidth="1"/>
    <col min="8194" max="8194" width="12.140625" style="2" customWidth="1"/>
    <col min="8195" max="8195" width="12.42578125" style="2" customWidth="1"/>
    <col min="8196" max="8196" width="0" style="2" hidden="1" customWidth="1"/>
    <col min="8197" max="8197" width="11.28515625" style="2" customWidth="1"/>
    <col min="8198" max="8444" width="6.7109375" style="2"/>
    <col min="8445" max="8445" width="8" style="2" customWidth="1"/>
    <col min="8446" max="8446" width="29.42578125" style="2" customWidth="1"/>
    <col min="8447" max="8447" width="0" style="2" hidden="1" customWidth="1"/>
    <col min="8448" max="8448" width="13" style="2" customWidth="1"/>
    <col min="8449" max="8449" width="11.7109375" style="2" customWidth="1"/>
    <col min="8450" max="8450" width="12.140625" style="2" customWidth="1"/>
    <col min="8451" max="8451" width="12.42578125" style="2" customWidth="1"/>
    <col min="8452" max="8452" width="0" style="2" hidden="1" customWidth="1"/>
    <col min="8453" max="8453" width="11.28515625" style="2" customWidth="1"/>
    <col min="8454" max="8700" width="6.7109375" style="2"/>
    <col min="8701" max="8701" width="8" style="2" customWidth="1"/>
    <col min="8702" max="8702" width="29.42578125" style="2" customWidth="1"/>
    <col min="8703" max="8703" width="0" style="2" hidden="1" customWidth="1"/>
    <col min="8704" max="8704" width="13" style="2" customWidth="1"/>
    <col min="8705" max="8705" width="11.7109375" style="2" customWidth="1"/>
    <col min="8706" max="8706" width="12.140625" style="2" customWidth="1"/>
    <col min="8707" max="8707" width="12.42578125" style="2" customWidth="1"/>
    <col min="8708" max="8708" width="0" style="2" hidden="1" customWidth="1"/>
    <col min="8709" max="8709" width="11.28515625" style="2" customWidth="1"/>
    <col min="8710" max="8956" width="6.7109375" style="2"/>
    <col min="8957" max="8957" width="8" style="2" customWidth="1"/>
    <col min="8958" max="8958" width="29.42578125" style="2" customWidth="1"/>
    <col min="8959" max="8959" width="0" style="2" hidden="1" customWidth="1"/>
    <col min="8960" max="8960" width="13" style="2" customWidth="1"/>
    <col min="8961" max="8961" width="11.7109375" style="2" customWidth="1"/>
    <col min="8962" max="8962" width="12.140625" style="2" customWidth="1"/>
    <col min="8963" max="8963" width="12.42578125" style="2" customWidth="1"/>
    <col min="8964" max="8964" width="0" style="2" hidden="1" customWidth="1"/>
    <col min="8965" max="8965" width="11.28515625" style="2" customWidth="1"/>
    <col min="8966" max="9212" width="6.7109375" style="2"/>
    <col min="9213" max="9213" width="8" style="2" customWidth="1"/>
    <col min="9214" max="9214" width="29.42578125" style="2" customWidth="1"/>
    <col min="9215" max="9215" width="0" style="2" hidden="1" customWidth="1"/>
    <col min="9216" max="9216" width="13" style="2" customWidth="1"/>
    <col min="9217" max="9217" width="11.7109375" style="2" customWidth="1"/>
    <col min="9218" max="9218" width="12.140625" style="2" customWidth="1"/>
    <col min="9219" max="9219" width="12.42578125" style="2" customWidth="1"/>
    <col min="9220" max="9220" width="0" style="2" hidden="1" customWidth="1"/>
    <col min="9221" max="9221" width="11.28515625" style="2" customWidth="1"/>
    <col min="9222" max="9468" width="6.7109375" style="2"/>
    <col min="9469" max="9469" width="8" style="2" customWidth="1"/>
    <col min="9470" max="9470" width="29.42578125" style="2" customWidth="1"/>
    <col min="9471" max="9471" width="0" style="2" hidden="1" customWidth="1"/>
    <col min="9472" max="9472" width="13" style="2" customWidth="1"/>
    <col min="9473" max="9473" width="11.7109375" style="2" customWidth="1"/>
    <col min="9474" max="9474" width="12.140625" style="2" customWidth="1"/>
    <col min="9475" max="9475" width="12.42578125" style="2" customWidth="1"/>
    <col min="9476" max="9476" width="0" style="2" hidden="1" customWidth="1"/>
    <col min="9477" max="9477" width="11.28515625" style="2" customWidth="1"/>
    <col min="9478" max="9724" width="6.7109375" style="2"/>
    <col min="9725" max="9725" width="8" style="2" customWidth="1"/>
    <col min="9726" max="9726" width="29.42578125" style="2" customWidth="1"/>
    <col min="9727" max="9727" width="0" style="2" hidden="1" customWidth="1"/>
    <col min="9728" max="9728" width="13" style="2" customWidth="1"/>
    <col min="9729" max="9729" width="11.7109375" style="2" customWidth="1"/>
    <col min="9730" max="9730" width="12.140625" style="2" customWidth="1"/>
    <col min="9731" max="9731" width="12.42578125" style="2" customWidth="1"/>
    <col min="9732" max="9732" width="0" style="2" hidden="1" customWidth="1"/>
    <col min="9733" max="9733" width="11.28515625" style="2" customWidth="1"/>
    <col min="9734" max="9980" width="6.7109375" style="2"/>
    <col min="9981" max="9981" width="8" style="2" customWidth="1"/>
    <col min="9982" max="9982" width="29.42578125" style="2" customWidth="1"/>
    <col min="9983" max="9983" width="0" style="2" hidden="1" customWidth="1"/>
    <col min="9984" max="9984" width="13" style="2" customWidth="1"/>
    <col min="9985" max="9985" width="11.7109375" style="2" customWidth="1"/>
    <col min="9986" max="9986" width="12.140625" style="2" customWidth="1"/>
    <col min="9987" max="9987" width="12.42578125" style="2" customWidth="1"/>
    <col min="9988" max="9988" width="0" style="2" hidden="1" customWidth="1"/>
    <col min="9989" max="9989" width="11.28515625" style="2" customWidth="1"/>
    <col min="9990" max="10236" width="6.7109375" style="2"/>
    <col min="10237" max="10237" width="8" style="2" customWidth="1"/>
    <col min="10238" max="10238" width="29.42578125" style="2" customWidth="1"/>
    <col min="10239" max="10239" width="0" style="2" hidden="1" customWidth="1"/>
    <col min="10240" max="10240" width="13" style="2" customWidth="1"/>
    <col min="10241" max="10241" width="11.7109375" style="2" customWidth="1"/>
    <col min="10242" max="10242" width="12.140625" style="2" customWidth="1"/>
    <col min="10243" max="10243" width="12.42578125" style="2" customWidth="1"/>
    <col min="10244" max="10244" width="0" style="2" hidden="1" customWidth="1"/>
    <col min="10245" max="10245" width="11.28515625" style="2" customWidth="1"/>
    <col min="10246" max="10492" width="6.7109375" style="2"/>
    <col min="10493" max="10493" width="8" style="2" customWidth="1"/>
    <col min="10494" max="10494" width="29.42578125" style="2" customWidth="1"/>
    <col min="10495" max="10495" width="0" style="2" hidden="1" customWidth="1"/>
    <col min="10496" max="10496" width="13" style="2" customWidth="1"/>
    <col min="10497" max="10497" width="11.7109375" style="2" customWidth="1"/>
    <col min="10498" max="10498" width="12.140625" style="2" customWidth="1"/>
    <col min="10499" max="10499" width="12.42578125" style="2" customWidth="1"/>
    <col min="10500" max="10500" width="0" style="2" hidden="1" customWidth="1"/>
    <col min="10501" max="10501" width="11.28515625" style="2" customWidth="1"/>
    <col min="10502" max="10748" width="6.7109375" style="2"/>
    <col min="10749" max="10749" width="8" style="2" customWidth="1"/>
    <col min="10750" max="10750" width="29.42578125" style="2" customWidth="1"/>
    <col min="10751" max="10751" width="0" style="2" hidden="1" customWidth="1"/>
    <col min="10752" max="10752" width="13" style="2" customWidth="1"/>
    <col min="10753" max="10753" width="11.7109375" style="2" customWidth="1"/>
    <col min="10754" max="10754" width="12.140625" style="2" customWidth="1"/>
    <col min="10755" max="10755" width="12.42578125" style="2" customWidth="1"/>
    <col min="10756" max="10756" width="0" style="2" hidden="1" customWidth="1"/>
    <col min="10757" max="10757" width="11.28515625" style="2" customWidth="1"/>
    <col min="10758" max="11004" width="6.7109375" style="2"/>
    <col min="11005" max="11005" width="8" style="2" customWidth="1"/>
    <col min="11006" max="11006" width="29.42578125" style="2" customWidth="1"/>
    <col min="11007" max="11007" width="0" style="2" hidden="1" customWidth="1"/>
    <col min="11008" max="11008" width="13" style="2" customWidth="1"/>
    <col min="11009" max="11009" width="11.7109375" style="2" customWidth="1"/>
    <col min="11010" max="11010" width="12.140625" style="2" customWidth="1"/>
    <col min="11011" max="11011" width="12.42578125" style="2" customWidth="1"/>
    <col min="11012" max="11012" width="0" style="2" hidden="1" customWidth="1"/>
    <col min="11013" max="11013" width="11.28515625" style="2" customWidth="1"/>
    <col min="11014" max="11260" width="6.7109375" style="2"/>
    <col min="11261" max="11261" width="8" style="2" customWidth="1"/>
    <col min="11262" max="11262" width="29.42578125" style="2" customWidth="1"/>
    <col min="11263" max="11263" width="0" style="2" hidden="1" customWidth="1"/>
    <col min="11264" max="11264" width="13" style="2" customWidth="1"/>
    <col min="11265" max="11265" width="11.7109375" style="2" customWidth="1"/>
    <col min="11266" max="11266" width="12.140625" style="2" customWidth="1"/>
    <col min="11267" max="11267" width="12.42578125" style="2" customWidth="1"/>
    <col min="11268" max="11268" width="0" style="2" hidden="1" customWidth="1"/>
    <col min="11269" max="11269" width="11.28515625" style="2" customWidth="1"/>
    <col min="11270" max="11516" width="6.7109375" style="2"/>
    <col min="11517" max="11517" width="8" style="2" customWidth="1"/>
    <col min="11518" max="11518" width="29.42578125" style="2" customWidth="1"/>
    <col min="11519" max="11519" width="0" style="2" hidden="1" customWidth="1"/>
    <col min="11520" max="11520" width="13" style="2" customWidth="1"/>
    <col min="11521" max="11521" width="11.7109375" style="2" customWidth="1"/>
    <col min="11522" max="11522" width="12.140625" style="2" customWidth="1"/>
    <col min="11523" max="11523" width="12.42578125" style="2" customWidth="1"/>
    <col min="11524" max="11524" width="0" style="2" hidden="1" customWidth="1"/>
    <col min="11525" max="11525" width="11.28515625" style="2" customWidth="1"/>
    <col min="11526" max="11772" width="6.7109375" style="2"/>
    <col min="11773" max="11773" width="8" style="2" customWidth="1"/>
    <col min="11774" max="11774" width="29.42578125" style="2" customWidth="1"/>
    <col min="11775" max="11775" width="0" style="2" hidden="1" customWidth="1"/>
    <col min="11776" max="11776" width="13" style="2" customWidth="1"/>
    <col min="11777" max="11777" width="11.7109375" style="2" customWidth="1"/>
    <col min="11778" max="11778" width="12.140625" style="2" customWidth="1"/>
    <col min="11779" max="11779" width="12.42578125" style="2" customWidth="1"/>
    <col min="11780" max="11780" width="0" style="2" hidden="1" customWidth="1"/>
    <col min="11781" max="11781" width="11.28515625" style="2" customWidth="1"/>
    <col min="11782" max="12028" width="6.7109375" style="2"/>
    <col min="12029" max="12029" width="8" style="2" customWidth="1"/>
    <col min="12030" max="12030" width="29.42578125" style="2" customWidth="1"/>
    <col min="12031" max="12031" width="0" style="2" hidden="1" customWidth="1"/>
    <col min="12032" max="12032" width="13" style="2" customWidth="1"/>
    <col min="12033" max="12033" width="11.7109375" style="2" customWidth="1"/>
    <col min="12034" max="12034" width="12.140625" style="2" customWidth="1"/>
    <col min="12035" max="12035" width="12.42578125" style="2" customWidth="1"/>
    <col min="12036" max="12036" width="0" style="2" hidden="1" customWidth="1"/>
    <col min="12037" max="12037" width="11.28515625" style="2" customWidth="1"/>
    <col min="12038" max="12284" width="6.7109375" style="2"/>
    <col min="12285" max="12285" width="8" style="2" customWidth="1"/>
    <col min="12286" max="12286" width="29.42578125" style="2" customWidth="1"/>
    <col min="12287" max="12287" width="0" style="2" hidden="1" customWidth="1"/>
    <col min="12288" max="12288" width="13" style="2" customWidth="1"/>
    <col min="12289" max="12289" width="11.7109375" style="2" customWidth="1"/>
    <col min="12290" max="12290" width="12.140625" style="2" customWidth="1"/>
    <col min="12291" max="12291" width="12.42578125" style="2" customWidth="1"/>
    <col min="12292" max="12292" width="0" style="2" hidden="1" customWidth="1"/>
    <col min="12293" max="12293" width="11.28515625" style="2" customWidth="1"/>
    <col min="12294" max="12540" width="6.7109375" style="2"/>
    <col min="12541" max="12541" width="8" style="2" customWidth="1"/>
    <col min="12542" max="12542" width="29.42578125" style="2" customWidth="1"/>
    <col min="12543" max="12543" width="0" style="2" hidden="1" customWidth="1"/>
    <col min="12544" max="12544" width="13" style="2" customWidth="1"/>
    <col min="12545" max="12545" width="11.7109375" style="2" customWidth="1"/>
    <col min="12546" max="12546" width="12.140625" style="2" customWidth="1"/>
    <col min="12547" max="12547" width="12.42578125" style="2" customWidth="1"/>
    <col min="12548" max="12548" width="0" style="2" hidden="1" customWidth="1"/>
    <col min="12549" max="12549" width="11.28515625" style="2" customWidth="1"/>
    <col min="12550" max="12796" width="6.7109375" style="2"/>
    <col min="12797" max="12797" width="8" style="2" customWidth="1"/>
    <col min="12798" max="12798" width="29.42578125" style="2" customWidth="1"/>
    <col min="12799" max="12799" width="0" style="2" hidden="1" customWidth="1"/>
    <col min="12800" max="12800" width="13" style="2" customWidth="1"/>
    <col min="12801" max="12801" width="11.7109375" style="2" customWidth="1"/>
    <col min="12802" max="12802" width="12.140625" style="2" customWidth="1"/>
    <col min="12803" max="12803" width="12.42578125" style="2" customWidth="1"/>
    <col min="12804" max="12804" width="0" style="2" hidden="1" customWidth="1"/>
    <col min="12805" max="12805" width="11.28515625" style="2" customWidth="1"/>
    <col min="12806" max="13052" width="6.7109375" style="2"/>
    <col min="13053" max="13053" width="8" style="2" customWidth="1"/>
    <col min="13054" max="13054" width="29.42578125" style="2" customWidth="1"/>
    <col min="13055" max="13055" width="0" style="2" hidden="1" customWidth="1"/>
    <col min="13056" max="13056" width="13" style="2" customWidth="1"/>
    <col min="13057" max="13057" width="11.7109375" style="2" customWidth="1"/>
    <col min="13058" max="13058" width="12.140625" style="2" customWidth="1"/>
    <col min="13059" max="13059" width="12.42578125" style="2" customWidth="1"/>
    <col min="13060" max="13060" width="0" style="2" hidden="1" customWidth="1"/>
    <col min="13061" max="13061" width="11.28515625" style="2" customWidth="1"/>
    <col min="13062" max="13308" width="6.7109375" style="2"/>
    <col min="13309" max="13309" width="8" style="2" customWidth="1"/>
    <col min="13310" max="13310" width="29.42578125" style="2" customWidth="1"/>
    <col min="13311" max="13311" width="0" style="2" hidden="1" customWidth="1"/>
    <col min="13312" max="13312" width="13" style="2" customWidth="1"/>
    <col min="13313" max="13313" width="11.7109375" style="2" customWidth="1"/>
    <col min="13314" max="13314" width="12.140625" style="2" customWidth="1"/>
    <col min="13315" max="13315" width="12.42578125" style="2" customWidth="1"/>
    <col min="13316" max="13316" width="0" style="2" hidden="1" customWidth="1"/>
    <col min="13317" max="13317" width="11.28515625" style="2" customWidth="1"/>
    <col min="13318" max="13564" width="6.7109375" style="2"/>
    <col min="13565" max="13565" width="8" style="2" customWidth="1"/>
    <col min="13566" max="13566" width="29.42578125" style="2" customWidth="1"/>
    <col min="13567" max="13567" width="0" style="2" hidden="1" customWidth="1"/>
    <col min="13568" max="13568" width="13" style="2" customWidth="1"/>
    <col min="13569" max="13569" width="11.7109375" style="2" customWidth="1"/>
    <col min="13570" max="13570" width="12.140625" style="2" customWidth="1"/>
    <col min="13571" max="13571" width="12.42578125" style="2" customWidth="1"/>
    <col min="13572" max="13572" width="0" style="2" hidden="1" customWidth="1"/>
    <col min="13573" max="13573" width="11.28515625" style="2" customWidth="1"/>
    <col min="13574" max="13820" width="6.7109375" style="2"/>
    <col min="13821" max="13821" width="8" style="2" customWidth="1"/>
    <col min="13822" max="13822" width="29.42578125" style="2" customWidth="1"/>
    <col min="13823" max="13823" width="0" style="2" hidden="1" customWidth="1"/>
    <col min="13824" max="13824" width="13" style="2" customWidth="1"/>
    <col min="13825" max="13825" width="11.7109375" style="2" customWidth="1"/>
    <col min="13826" max="13826" width="12.140625" style="2" customWidth="1"/>
    <col min="13827" max="13827" width="12.42578125" style="2" customWidth="1"/>
    <col min="13828" max="13828" width="0" style="2" hidden="1" customWidth="1"/>
    <col min="13829" max="13829" width="11.28515625" style="2" customWidth="1"/>
    <col min="13830" max="14076" width="6.7109375" style="2"/>
    <col min="14077" max="14077" width="8" style="2" customWidth="1"/>
    <col min="14078" max="14078" width="29.42578125" style="2" customWidth="1"/>
    <col min="14079" max="14079" width="0" style="2" hidden="1" customWidth="1"/>
    <col min="14080" max="14080" width="13" style="2" customWidth="1"/>
    <col min="14081" max="14081" width="11.7109375" style="2" customWidth="1"/>
    <col min="14082" max="14082" width="12.140625" style="2" customWidth="1"/>
    <col min="14083" max="14083" width="12.42578125" style="2" customWidth="1"/>
    <col min="14084" max="14084" width="0" style="2" hidden="1" customWidth="1"/>
    <col min="14085" max="14085" width="11.28515625" style="2" customWidth="1"/>
    <col min="14086" max="14332" width="6.7109375" style="2"/>
    <col min="14333" max="14333" width="8" style="2" customWidth="1"/>
    <col min="14334" max="14334" width="29.42578125" style="2" customWidth="1"/>
    <col min="14335" max="14335" width="0" style="2" hidden="1" customWidth="1"/>
    <col min="14336" max="14336" width="13" style="2" customWidth="1"/>
    <col min="14337" max="14337" width="11.7109375" style="2" customWidth="1"/>
    <col min="14338" max="14338" width="12.140625" style="2" customWidth="1"/>
    <col min="14339" max="14339" width="12.42578125" style="2" customWidth="1"/>
    <col min="14340" max="14340" width="0" style="2" hidden="1" customWidth="1"/>
    <col min="14341" max="14341" width="11.28515625" style="2" customWidth="1"/>
    <col min="14342" max="14588" width="6.7109375" style="2"/>
    <col min="14589" max="14589" width="8" style="2" customWidth="1"/>
    <col min="14590" max="14590" width="29.42578125" style="2" customWidth="1"/>
    <col min="14591" max="14591" width="0" style="2" hidden="1" customWidth="1"/>
    <col min="14592" max="14592" width="13" style="2" customWidth="1"/>
    <col min="14593" max="14593" width="11.7109375" style="2" customWidth="1"/>
    <col min="14594" max="14594" width="12.140625" style="2" customWidth="1"/>
    <col min="14595" max="14595" width="12.42578125" style="2" customWidth="1"/>
    <col min="14596" max="14596" width="0" style="2" hidden="1" customWidth="1"/>
    <col min="14597" max="14597" width="11.28515625" style="2" customWidth="1"/>
    <col min="14598" max="14844" width="6.7109375" style="2"/>
    <col min="14845" max="14845" width="8" style="2" customWidth="1"/>
    <col min="14846" max="14846" width="29.42578125" style="2" customWidth="1"/>
    <col min="14847" max="14847" width="0" style="2" hidden="1" customWidth="1"/>
    <col min="14848" max="14848" width="13" style="2" customWidth="1"/>
    <col min="14849" max="14849" width="11.7109375" style="2" customWidth="1"/>
    <col min="14850" max="14850" width="12.140625" style="2" customWidth="1"/>
    <col min="14851" max="14851" width="12.42578125" style="2" customWidth="1"/>
    <col min="14852" max="14852" width="0" style="2" hidden="1" customWidth="1"/>
    <col min="14853" max="14853" width="11.28515625" style="2" customWidth="1"/>
    <col min="14854" max="15100" width="6.7109375" style="2"/>
    <col min="15101" max="15101" width="8" style="2" customWidth="1"/>
    <col min="15102" max="15102" width="29.42578125" style="2" customWidth="1"/>
    <col min="15103" max="15103" width="0" style="2" hidden="1" customWidth="1"/>
    <col min="15104" max="15104" width="13" style="2" customWidth="1"/>
    <col min="15105" max="15105" width="11.7109375" style="2" customWidth="1"/>
    <col min="15106" max="15106" width="12.140625" style="2" customWidth="1"/>
    <col min="15107" max="15107" width="12.42578125" style="2" customWidth="1"/>
    <col min="15108" max="15108" width="0" style="2" hidden="1" customWidth="1"/>
    <col min="15109" max="15109" width="11.28515625" style="2" customWidth="1"/>
    <col min="15110" max="15356" width="6.7109375" style="2"/>
    <col min="15357" max="15357" width="8" style="2" customWidth="1"/>
    <col min="15358" max="15358" width="29.42578125" style="2" customWidth="1"/>
    <col min="15359" max="15359" width="0" style="2" hidden="1" customWidth="1"/>
    <col min="15360" max="15360" width="13" style="2" customWidth="1"/>
    <col min="15361" max="15361" width="11.7109375" style="2" customWidth="1"/>
    <col min="15362" max="15362" width="12.140625" style="2" customWidth="1"/>
    <col min="15363" max="15363" width="12.42578125" style="2" customWidth="1"/>
    <col min="15364" max="15364" width="0" style="2" hidden="1" customWidth="1"/>
    <col min="15365" max="15365" width="11.28515625" style="2" customWidth="1"/>
    <col min="15366" max="15612" width="6.7109375" style="2"/>
    <col min="15613" max="15613" width="8" style="2" customWidth="1"/>
    <col min="15614" max="15614" width="29.42578125" style="2" customWidth="1"/>
    <col min="15615" max="15615" width="0" style="2" hidden="1" customWidth="1"/>
    <col min="15616" max="15616" width="13" style="2" customWidth="1"/>
    <col min="15617" max="15617" width="11.7109375" style="2" customWidth="1"/>
    <col min="15618" max="15618" width="12.140625" style="2" customWidth="1"/>
    <col min="15619" max="15619" width="12.42578125" style="2" customWidth="1"/>
    <col min="15620" max="15620" width="0" style="2" hidden="1" customWidth="1"/>
    <col min="15621" max="15621" width="11.28515625" style="2" customWidth="1"/>
    <col min="15622" max="15868" width="6.7109375" style="2"/>
    <col min="15869" max="15869" width="8" style="2" customWidth="1"/>
    <col min="15870" max="15870" width="29.42578125" style="2" customWidth="1"/>
    <col min="15871" max="15871" width="0" style="2" hidden="1" customWidth="1"/>
    <col min="15872" max="15872" width="13" style="2" customWidth="1"/>
    <col min="15873" max="15873" width="11.7109375" style="2" customWidth="1"/>
    <col min="15874" max="15874" width="12.140625" style="2" customWidth="1"/>
    <col min="15875" max="15875" width="12.42578125" style="2" customWidth="1"/>
    <col min="15876" max="15876" width="0" style="2" hidden="1" customWidth="1"/>
    <col min="15877" max="15877" width="11.28515625" style="2" customWidth="1"/>
    <col min="15878" max="16124" width="6.7109375" style="2"/>
    <col min="16125" max="16125" width="8" style="2" customWidth="1"/>
    <col min="16126" max="16126" width="29.42578125" style="2" customWidth="1"/>
    <col min="16127" max="16127" width="0" style="2" hidden="1" customWidth="1"/>
    <col min="16128" max="16128" width="13" style="2" customWidth="1"/>
    <col min="16129" max="16129" width="11.7109375" style="2" customWidth="1"/>
    <col min="16130" max="16130" width="12.140625" style="2" customWidth="1"/>
    <col min="16131" max="16131" width="12.42578125" style="2" customWidth="1"/>
    <col min="16132" max="16132" width="0" style="2" hidden="1" customWidth="1"/>
    <col min="16133" max="16133" width="11.28515625" style="2" customWidth="1"/>
    <col min="16134" max="16384" width="6.7109375" style="2"/>
  </cols>
  <sheetData>
    <row r="2" spans="1:58" ht="15.75" x14ac:dyDescent="0.25">
      <c r="D2" s="125" t="s">
        <v>1</v>
      </c>
      <c r="E2" s="126"/>
      <c r="F2" s="126"/>
      <c r="G2" s="126"/>
      <c r="I2" s="125" t="s">
        <v>91</v>
      </c>
      <c r="J2" s="126"/>
      <c r="K2" s="126"/>
      <c r="L2" s="126"/>
      <c r="M2" s="125" t="s">
        <v>92</v>
      </c>
      <c r="N2" s="126"/>
      <c r="O2" s="126"/>
      <c r="P2" s="126"/>
      <c r="Q2" s="125" t="s">
        <v>93</v>
      </c>
      <c r="R2" s="126"/>
      <c r="S2" s="126"/>
      <c r="T2" s="126"/>
      <c r="U2" s="125" t="s">
        <v>94</v>
      </c>
      <c r="V2" s="126"/>
      <c r="W2" s="126"/>
      <c r="X2" s="126"/>
      <c r="Y2" s="125" t="s">
        <v>95</v>
      </c>
      <c r="Z2" s="126"/>
      <c r="AA2" s="126"/>
      <c r="AB2" s="126"/>
      <c r="AC2" s="125" t="s">
        <v>96</v>
      </c>
      <c r="AD2" s="126"/>
      <c r="AE2" s="126"/>
      <c r="AF2" s="126"/>
      <c r="AG2" s="125" t="s">
        <v>97</v>
      </c>
      <c r="AH2" s="126"/>
      <c r="AI2" s="126"/>
      <c r="AJ2" s="126"/>
      <c r="AK2" s="125" t="s">
        <v>102</v>
      </c>
      <c r="AL2" s="126"/>
      <c r="AM2" s="126"/>
      <c r="AN2" s="126"/>
      <c r="AO2" s="125" t="s">
        <v>103</v>
      </c>
      <c r="AP2" s="126"/>
      <c r="AQ2" s="126"/>
      <c r="AR2" s="126"/>
      <c r="AS2" s="125" t="s">
        <v>98</v>
      </c>
      <c r="AT2" s="126"/>
      <c r="AU2" s="126"/>
      <c r="AV2" s="126"/>
      <c r="AW2" s="125" t="s">
        <v>99</v>
      </c>
      <c r="AX2" s="126"/>
      <c r="AY2" s="126"/>
      <c r="AZ2" s="126"/>
      <c r="BA2" s="125" t="s">
        <v>100</v>
      </c>
      <c r="BB2" s="126"/>
      <c r="BC2" s="126"/>
      <c r="BD2" s="126"/>
    </row>
    <row r="3" spans="1:58" ht="18" customHeight="1" x14ac:dyDescent="0.2">
      <c r="A3" s="59" t="s">
        <v>0</v>
      </c>
      <c r="C3" s="59"/>
      <c r="D3" s="127" t="s">
        <v>89</v>
      </c>
      <c r="E3" s="127"/>
      <c r="F3" s="127"/>
      <c r="G3" s="60" t="s">
        <v>88</v>
      </c>
      <c r="H3" s="1" t="s">
        <v>2</v>
      </c>
      <c r="I3" s="127" t="s">
        <v>89</v>
      </c>
      <c r="J3" s="127"/>
      <c r="K3" s="127"/>
      <c r="L3" s="60" t="s">
        <v>88</v>
      </c>
      <c r="M3" s="127" t="s">
        <v>89</v>
      </c>
      <c r="N3" s="127"/>
      <c r="O3" s="127"/>
      <c r="P3" s="60" t="s">
        <v>88</v>
      </c>
      <c r="Q3" s="127" t="s">
        <v>89</v>
      </c>
      <c r="R3" s="127"/>
      <c r="S3" s="127"/>
      <c r="T3" s="60" t="s">
        <v>88</v>
      </c>
      <c r="U3" s="127" t="s">
        <v>89</v>
      </c>
      <c r="V3" s="127"/>
      <c r="W3" s="127"/>
      <c r="X3" s="60" t="s">
        <v>88</v>
      </c>
      <c r="Y3" s="127" t="s">
        <v>89</v>
      </c>
      <c r="Z3" s="127"/>
      <c r="AA3" s="127"/>
      <c r="AB3" s="60" t="s">
        <v>88</v>
      </c>
      <c r="AC3" s="127" t="s">
        <v>89</v>
      </c>
      <c r="AD3" s="127"/>
      <c r="AE3" s="127"/>
      <c r="AF3" s="60" t="s">
        <v>88</v>
      </c>
      <c r="AG3" s="127" t="s">
        <v>89</v>
      </c>
      <c r="AH3" s="127"/>
      <c r="AI3" s="127"/>
      <c r="AJ3" s="60" t="s">
        <v>88</v>
      </c>
      <c r="AK3" s="127" t="s">
        <v>89</v>
      </c>
      <c r="AL3" s="127"/>
      <c r="AM3" s="127"/>
      <c r="AN3" s="60" t="s">
        <v>88</v>
      </c>
      <c r="AO3" s="137" t="s">
        <v>89</v>
      </c>
      <c r="AP3" s="138"/>
      <c r="AQ3" s="139"/>
      <c r="AR3" s="60" t="s">
        <v>88</v>
      </c>
      <c r="AS3" s="127" t="s">
        <v>89</v>
      </c>
      <c r="AT3" s="127"/>
      <c r="AU3" s="127"/>
      <c r="AV3" s="60" t="s">
        <v>88</v>
      </c>
      <c r="AW3" s="127" t="s">
        <v>89</v>
      </c>
      <c r="AX3" s="127"/>
      <c r="AY3" s="127"/>
      <c r="AZ3" s="60" t="s">
        <v>88</v>
      </c>
      <c r="BA3" s="127" t="s">
        <v>89</v>
      </c>
      <c r="BB3" s="127"/>
      <c r="BC3" s="127"/>
      <c r="BD3" s="60" t="s">
        <v>88</v>
      </c>
    </row>
    <row r="4" spans="1:58" s="4" customFormat="1" ht="14.45" customHeight="1" x14ac:dyDescent="0.2">
      <c r="A4" s="128" t="s">
        <v>3</v>
      </c>
      <c r="B4" s="128" t="s">
        <v>4</v>
      </c>
      <c r="C4" s="128" t="s">
        <v>5</v>
      </c>
      <c r="D4" s="130" t="s">
        <v>6</v>
      </c>
      <c r="E4" s="131"/>
      <c r="F4" s="131"/>
      <c r="G4" s="132" t="s">
        <v>7</v>
      </c>
      <c r="H4" s="3" t="s">
        <v>8</v>
      </c>
      <c r="I4" s="130" t="s">
        <v>6</v>
      </c>
      <c r="J4" s="131"/>
      <c r="K4" s="131"/>
      <c r="L4" s="132" t="s">
        <v>7</v>
      </c>
      <c r="M4" s="130" t="s">
        <v>6</v>
      </c>
      <c r="N4" s="131"/>
      <c r="O4" s="131"/>
      <c r="P4" s="132" t="s">
        <v>7</v>
      </c>
      <c r="Q4" s="130" t="s">
        <v>6</v>
      </c>
      <c r="R4" s="131"/>
      <c r="S4" s="131"/>
      <c r="T4" s="132" t="s">
        <v>7</v>
      </c>
      <c r="U4" s="130" t="s">
        <v>6</v>
      </c>
      <c r="V4" s="131"/>
      <c r="W4" s="131"/>
      <c r="X4" s="132" t="s">
        <v>7</v>
      </c>
      <c r="Y4" s="130" t="s">
        <v>6</v>
      </c>
      <c r="Z4" s="131"/>
      <c r="AA4" s="131"/>
      <c r="AB4" s="132" t="s">
        <v>7</v>
      </c>
      <c r="AC4" s="130" t="s">
        <v>6</v>
      </c>
      <c r="AD4" s="131"/>
      <c r="AE4" s="131"/>
      <c r="AF4" s="132" t="s">
        <v>7</v>
      </c>
      <c r="AG4" s="130" t="s">
        <v>6</v>
      </c>
      <c r="AH4" s="131"/>
      <c r="AI4" s="131"/>
      <c r="AJ4" s="132" t="s">
        <v>7</v>
      </c>
      <c r="AK4" s="130" t="s">
        <v>6</v>
      </c>
      <c r="AL4" s="131"/>
      <c r="AM4" s="131"/>
      <c r="AN4" s="132" t="s">
        <v>7</v>
      </c>
      <c r="AO4" s="130" t="s">
        <v>6</v>
      </c>
      <c r="AP4" s="131"/>
      <c r="AQ4" s="136"/>
      <c r="AR4" s="132" t="s">
        <v>7</v>
      </c>
      <c r="AS4" s="130" t="s">
        <v>6</v>
      </c>
      <c r="AT4" s="131"/>
      <c r="AU4" s="131"/>
      <c r="AV4" s="132" t="s">
        <v>7</v>
      </c>
      <c r="AW4" s="130" t="s">
        <v>6</v>
      </c>
      <c r="AX4" s="131"/>
      <c r="AY4" s="131"/>
      <c r="AZ4" s="132" t="s">
        <v>7</v>
      </c>
      <c r="BA4" s="130" t="s">
        <v>6</v>
      </c>
      <c r="BB4" s="131"/>
      <c r="BC4" s="131"/>
      <c r="BD4" s="132" t="s">
        <v>7</v>
      </c>
    </row>
    <row r="5" spans="1:58" s="6" customFormat="1" ht="27" customHeight="1" x14ac:dyDescent="0.2">
      <c r="A5" s="128"/>
      <c r="B5" s="128"/>
      <c r="C5" s="128"/>
      <c r="D5" s="61" t="s">
        <v>9</v>
      </c>
      <c r="E5" s="61" t="s">
        <v>10</v>
      </c>
      <c r="F5" s="62" t="s">
        <v>11</v>
      </c>
      <c r="G5" s="132"/>
      <c r="H5" s="5">
        <v>2008</v>
      </c>
      <c r="I5" s="61" t="s">
        <v>9</v>
      </c>
      <c r="J5" s="61" t="s">
        <v>10</v>
      </c>
      <c r="K5" s="62" t="s">
        <v>11</v>
      </c>
      <c r="L5" s="132"/>
      <c r="M5" s="61" t="s">
        <v>9</v>
      </c>
      <c r="N5" s="61" t="s">
        <v>10</v>
      </c>
      <c r="O5" s="62" t="s">
        <v>11</v>
      </c>
      <c r="P5" s="132"/>
      <c r="Q5" s="61" t="s">
        <v>9</v>
      </c>
      <c r="R5" s="61" t="s">
        <v>10</v>
      </c>
      <c r="S5" s="62" t="s">
        <v>11</v>
      </c>
      <c r="T5" s="132"/>
      <c r="U5" s="61" t="s">
        <v>9</v>
      </c>
      <c r="V5" s="61" t="s">
        <v>10</v>
      </c>
      <c r="W5" s="62" t="s">
        <v>11</v>
      </c>
      <c r="X5" s="132"/>
      <c r="Y5" s="61" t="s">
        <v>9</v>
      </c>
      <c r="Z5" s="61" t="s">
        <v>10</v>
      </c>
      <c r="AA5" s="62" t="s">
        <v>11</v>
      </c>
      <c r="AB5" s="132"/>
      <c r="AC5" s="61" t="s">
        <v>9</v>
      </c>
      <c r="AD5" s="61" t="s">
        <v>10</v>
      </c>
      <c r="AE5" s="62" t="s">
        <v>11</v>
      </c>
      <c r="AF5" s="132"/>
      <c r="AG5" s="61" t="s">
        <v>9</v>
      </c>
      <c r="AH5" s="61" t="s">
        <v>10</v>
      </c>
      <c r="AI5" s="62" t="s">
        <v>11</v>
      </c>
      <c r="AJ5" s="132"/>
      <c r="AK5" s="61" t="s">
        <v>9</v>
      </c>
      <c r="AL5" s="61" t="s">
        <v>10</v>
      </c>
      <c r="AM5" s="62" t="s">
        <v>11</v>
      </c>
      <c r="AN5" s="132"/>
      <c r="AO5" s="61" t="s">
        <v>9</v>
      </c>
      <c r="AP5" s="61" t="s">
        <v>10</v>
      </c>
      <c r="AQ5" s="62" t="s">
        <v>11</v>
      </c>
      <c r="AR5" s="132"/>
      <c r="AS5" s="61" t="s">
        <v>9</v>
      </c>
      <c r="AT5" s="61" t="s">
        <v>10</v>
      </c>
      <c r="AU5" s="62" t="s">
        <v>11</v>
      </c>
      <c r="AV5" s="132"/>
      <c r="AW5" s="61" t="s">
        <v>9</v>
      </c>
      <c r="AX5" s="61" t="s">
        <v>10</v>
      </c>
      <c r="AY5" s="62" t="s">
        <v>11</v>
      </c>
      <c r="AZ5" s="132"/>
      <c r="BA5" s="61" t="s">
        <v>9</v>
      </c>
      <c r="BB5" s="61" t="s">
        <v>10</v>
      </c>
      <c r="BC5" s="62" t="s">
        <v>11</v>
      </c>
      <c r="BD5" s="132"/>
      <c r="BE5" s="6" t="s">
        <v>106</v>
      </c>
    </row>
    <row r="6" spans="1:58" s="4" customFormat="1" ht="18" hidden="1" customHeight="1" x14ac:dyDescent="0.2">
      <c r="A6" s="129"/>
      <c r="B6" s="129"/>
      <c r="C6" s="128"/>
      <c r="D6" s="63">
        <v>7</v>
      </c>
      <c r="E6" s="63">
        <v>8</v>
      </c>
      <c r="F6" s="63">
        <v>9</v>
      </c>
      <c r="G6" s="64">
        <v>10</v>
      </c>
      <c r="H6" s="3"/>
      <c r="I6" s="63">
        <v>7</v>
      </c>
      <c r="J6" s="63">
        <v>8</v>
      </c>
      <c r="K6" s="63">
        <v>9</v>
      </c>
      <c r="L6" s="64">
        <v>10</v>
      </c>
      <c r="M6" s="63">
        <v>7</v>
      </c>
      <c r="N6" s="63">
        <v>8</v>
      </c>
      <c r="O6" s="63">
        <v>9</v>
      </c>
      <c r="P6" s="64">
        <v>10</v>
      </c>
      <c r="Q6" s="63">
        <v>7</v>
      </c>
      <c r="R6" s="63">
        <v>8</v>
      </c>
      <c r="S6" s="63">
        <v>9</v>
      </c>
      <c r="T6" s="64">
        <v>10</v>
      </c>
      <c r="U6" s="63">
        <v>7</v>
      </c>
      <c r="V6" s="63">
        <v>8</v>
      </c>
      <c r="W6" s="63">
        <v>9</v>
      </c>
      <c r="X6" s="64">
        <v>10</v>
      </c>
      <c r="Y6" s="63">
        <v>7</v>
      </c>
      <c r="Z6" s="63">
        <v>8</v>
      </c>
      <c r="AA6" s="63">
        <v>9</v>
      </c>
      <c r="AB6" s="64">
        <v>10</v>
      </c>
      <c r="AC6" s="63">
        <v>7</v>
      </c>
      <c r="AD6" s="63">
        <v>8</v>
      </c>
      <c r="AE6" s="63">
        <v>9</v>
      </c>
      <c r="AF6" s="64">
        <v>10</v>
      </c>
      <c r="AG6" s="63">
        <v>7</v>
      </c>
      <c r="AH6" s="63">
        <v>8</v>
      </c>
      <c r="AI6" s="63">
        <v>9</v>
      </c>
      <c r="AJ6" s="64">
        <v>10</v>
      </c>
      <c r="AK6" s="63">
        <v>7</v>
      </c>
      <c r="AL6" s="63">
        <v>8</v>
      </c>
      <c r="AM6" s="63">
        <v>9</v>
      </c>
      <c r="AN6" s="64">
        <v>10</v>
      </c>
      <c r="AO6" s="63">
        <v>7</v>
      </c>
      <c r="AP6" s="63">
        <v>8</v>
      </c>
      <c r="AQ6" s="63">
        <v>9</v>
      </c>
      <c r="AR6" s="64">
        <v>10</v>
      </c>
      <c r="AS6" s="63">
        <v>7</v>
      </c>
      <c r="AT6" s="63">
        <v>8</v>
      </c>
      <c r="AU6" s="63">
        <v>9</v>
      </c>
      <c r="AV6" s="64">
        <v>10</v>
      </c>
      <c r="AW6" s="63">
        <v>7</v>
      </c>
      <c r="AX6" s="63">
        <v>8</v>
      </c>
      <c r="AY6" s="63">
        <v>9</v>
      </c>
      <c r="AZ6" s="64">
        <v>10</v>
      </c>
      <c r="BA6" s="63">
        <v>7</v>
      </c>
      <c r="BB6" s="63">
        <v>8</v>
      </c>
      <c r="BC6" s="63">
        <v>9</v>
      </c>
      <c r="BD6" s="64">
        <v>10</v>
      </c>
    </row>
    <row r="7" spans="1:58" ht="15" customHeight="1" x14ac:dyDescent="0.25">
      <c r="A7" s="7">
        <v>501</v>
      </c>
      <c r="B7" s="8" t="s">
        <v>12</v>
      </c>
      <c r="C7" s="30">
        <v>1</v>
      </c>
      <c r="D7" s="10">
        <v>320000</v>
      </c>
      <c r="E7" s="10">
        <v>60000</v>
      </c>
      <c r="F7" s="18">
        <f>SUM(D7:E7)</f>
        <v>380000</v>
      </c>
      <c r="G7" s="11">
        <v>392088</v>
      </c>
      <c r="H7" s="12">
        <f>G7-'[1]Náklady Výnosy 2008 €'!F5</f>
        <v>-4794860.1510987189</v>
      </c>
      <c r="I7" s="55">
        <v>306225</v>
      </c>
      <c r="J7" s="55">
        <v>30000</v>
      </c>
      <c r="K7" s="55">
        <f>I7+J7</f>
        <v>336225</v>
      </c>
      <c r="L7" s="65">
        <v>310250.15999999997</v>
      </c>
      <c r="M7" s="66">
        <v>831949.19</v>
      </c>
      <c r="N7" s="66">
        <v>6170</v>
      </c>
      <c r="O7" s="66">
        <v>838119.19</v>
      </c>
      <c r="P7" s="66">
        <v>585316.78</v>
      </c>
      <c r="Q7" s="10">
        <v>1300000</v>
      </c>
      <c r="R7" s="10">
        <v>60000</v>
      </c>
      <c r="S7" s="18">
        <v>1360000</v>
      </c>
      <c r="T7" s="11">
        <v>1094397.6399999999</v>
      </c>
      <c r="U7" s="10">
        <v>150000</v>
      </c>
      <c r="V7" s="10">
        <v>1500</v>
      </c>
      <c r="W7" s="18">
        <v>151500</v>
      </c>
      <c r="X7" s="11">
        <v>175830.08</v>
      </c>
      <c r="Y7" s="67">
        <v>340000</v>
      </c>
      <c r="Z7" s="67">
        <v>80000</v>
      </c>
      <c r="AA7" s="67">
        <v>420000</v>
      </c>
      <c r="AB7" s="11">
        <v>480515.82</v>
      </c>
      <c r="AC7" s="67">
        <v>96190</v>
      </c>
      <c r="AD7" s="68">
        <v>12285</v>
      </c>
      <c r="AE7" s="120">
        <f>SUM(AC7:AD7)</f>
        <v>108475</v>
      </c>
      <c r="AF7" s="122">
        <v>118314.68</v>
      </c>
      <c r="AG7" s="118">
        <v>302701</v>
      </c>
      <c r="AH7" s="118">
        <v>50062</v>
      </c>
      <c r="AI7" s="18">
        <f>AG7+AH7</f>
        <v>352763</v>
      </c>
      <c r="AJ7" s="11">
        <v>346058.16</v>
      </c>
      <c r="AK7" s="10">
        <v>7000</v>
      </c>
      <c r="AL7" s="10">
        <v>0</v>
      </c>
      <c r="AM7" s="18">
        <f>SUM(AK7:AL7)</f>
        <v>7000</v>
      </c>
      <c r="AN7" s="11">
        <v>394</v>
      </c>
      <c r="AO7" s="10">
        <v>3500</v>
      </c>
      <c r="AP7" s="10">
        <v>4000</v>
      </c>
      <c r="AQ7" s="18">
        <f>AO7+AP7</f>
        <v>7500</v>
      </c>
      <c r="AR7" s="11">
        <v>11671.52</v>
      </c>
      <c r="AS7" s="69">
        <v>865000</v>
      </c>
      <c r="AT7" s="69">
        <v>110000</v>
      </c>
      <c r="AU7" s="70">
        <f t="shared" ref="AU7:AU43" si="0">SUM(AS7:AT7)</f>
        <v>975000</v>
      </c>
      <c r="AV7" s="71">
        <f>'[2]NaV 2017 UZŠDaJ'!$G$6</f>
        <v>949334.7</v>
      </c>
      <c r="AW7" s="10"/>
      <c r="AX7" s="10">
        <v>340000</v>
      </c>
      <c r="AY7" s="18">
        <f>AX7</f>
        <v>340000</v>
      </c>
      <c r="AZ7" s="11">
        <v>265980</v>
      </c>
      <c r="BA7" s="10">
        <f>D7+I7+M7+Q7+U7+Y7+AC7+AG7+AK7+AO7+AS7+AW7</f>
        <v>4522565.1899999995</v>
      </c>
      <c r="BB7" s="10">
        <f t="shared" ref="BB7:BC22" si="1">E7+J7+N7+R7+V7+Z7+AD7+AH7+AL7+AP7+AT7+AX7</f>
        <v>754017</v>
      </c>
      <c r="BC7" s="10">
        <f t="shared" si="1"/>
        <v>5276582.1899999995</v>
      </c>
      <c r="BD7" s="10">
        <v>4730152</v>
      </c>
      <c r="BE7" s="124">
        <f>G7+L7+P7+T7+X7+AB7+AF7+AJ7+AN7+AR7+AV7+AZ7</f>
        <v>4730151.54</v>
      </c>
      <c r="BF7" s="124">
        <f>BE7-BD7</f>
        <v>-0.4599999999627471</v>
      </c>
    </row>
    <row r="8" spans="1:58" ht="15" customHeight="1" x14ac:dyDescent="0.25">
      <c r="A8" s="7">
        <v>502</v>
      </c>
      <c r="B8" s="8" t="s">
        <v>13</v>
      </c>
      <c r="C8" s="9">
        <v>2</v>
      </c>
      <c r="D8" s="10">
        <v>535000</v>
      </c>
      <c r="E8" s="10">
        <v>65000</v>
      </c>
      <c r="F8" s="18">
        <f>SUM(D8:E8)</f>
        <v>600000</v>
      </c>
      <c r="G8" s="11">
        <v>573451</v>
      </c>
      <c r="H8" s="12">
        <f>G8-'[1]Náklady Výnosy 2008 €'!F6</f>
        <v>-6312162.7555599809</v>
      </c>
      <c r="I8" s="55">
        <v>329187</v>
      </c>
      <c r="J8" s="55">
        <v>5000</v>
      </c>
      <c r="K8" s="55">
        <f t="shared" ref="K8:L43" si="2">I8+J8</f>
        <v>334187</v>
      </c>
      <c r="L8" s="65">
        <v>331981.31</v>
      </c>
      <c r="M8" s="66">
        <v>704040</v>
      </c>
      <c r="N8" s="66">
        <v>63000</v>
      </c>
      <c r="O8" s="66">
        <v>767040</v>
      </c>
      <c r="P8" s="66">
        <v>759260.79</v>
      </c>
      <c r="Q8" s="10">
        <v>750000</v>
      </c>
      <c r="R8" s="10">
        <v>0</v>
      </c>
      <c r="S8" s="18">
        <f>SUM(Q8:R8)</f>
        <v>750000</v>
      </c>
      <c r="T8" s="11">
        <v>815084.84</v>
      </c>
      <c r="U8" s="10">
        <v>125000</v>
      </c>
      <c r="V8" s="10">
        <v>0</v>
      </c>
      <c r="W8" s="18">
        <v>125000</v>
      </c>
      <c r="X8" s="11">
        <v>122181.92</v>
      </c>
      <c r="Y8" s="67">
        <v>878000</v>
      </c>
      <c r="Z8" s="67">
        <v>22000</v>
      </c>
      <c r="AA8" s="67">
        <v>900000</v>
      </c>
      <c r="AB8" s="11">
        <v>781556.87</v>
      </c>
      <c r="AC8" s="67">
        <v>213414</v>
      </c>
      <c r="AD8" s="68"/>
      <c r="AE8" s="120">
        <f>SUM(AC8:AD8)</f>
        <v>213414</v>
      </c>
      <c r="AF8" s="122">
        <v>119098.18</v>
      </c>
      <c r="AG8" s="118">
        <v>333000</v>
      </c>
      <c r="AH8" s="118">
        <v>23000</v>
      </c>
      <c r="AI8" s="18">
        <f t="shared" ref="AI8:AI45" si="3">AG8+AH8</f>
        <v>356000</v>
      </c>
      <c r="AJ8" s="11">
        <v>348136.06</v>
      </c>
      <c r="AK8" s="10">
        <v>2800</v>
      </c>
      <c r="AL8" s="10"/>
      <c r="AM8" s="18">
        <f t="shared" ref="AM8:AM43" si="4">SUM(AK8:AL8)</f>
        <v>2800</v>
      </c>
      <c r="AN8" s="11">
        <v>5868</v>
      </c>
      <c r="AO8" s="10">
        <v>30696</v>
      </c>
      <c r="AP8" s="10">
        <v>19304</v>
      </c>
      <c r="AQ8" s="18">
        <f t="shared" ref="AQ8:AQ43" si="5">AO8+AP8</f>
        <v>50000</v>
      </c>
      <c r="AR8" s="11">
        <v>58174.400000000001</v>
      </c>
      <c r="AS8" s="69">
        <v>1729000</v>
      </c>
      <c r="AT8" s="69">
        <v>140000</v>
      </c>
      <c r="AU8" s="70">
        <f t="shared" si="0"/>
        <v>1869000</v>
      </c>
      <c r="AV8" s="71">
        <f>'[2]NaV 2017 UZŠDaJ'!$G$7</f>
        <v>1692072.71</v>
      </c>
      <c r="AW8" s="10"/>
      <c r="AX8" s="10">
        <v>303000</v>
      </c>
      <c r="AY8" s="18">
        <f t="shared" ref="AY8:AY45" si="6">AX8</f>
        <v>303000</v>
      </c>
      <c r="AZ8" s="11">
        <v>268351</v>
      </c>
      <c r="BA8" s="10">
        <f t="shared" ref="BA8:BC43" si="7">D8+I8+M8+Q8+U8+Y8+AC8+AG8+AK8+AO8+AS8+AW8</f>
        <v>5630137</v>
      </c>
      <c r="BB8" s="10">
        <f t="shared" si="1"/>
        <v>640304</v>
      </c>
      <c r="BC8" s="10">
        <f t="shared" si="1"/>
        <v>6270441</v>
      </c>
      <c r="BD8" s="10">
        <v>5875216</v>
      </c>
      <c r="BE8" s="124">
        <f t="shared" ref="BE8:BE47" si="8">G8+L8+P8+T8+X8+AB8+AF8+AJ8+AN8+AR8+AV8+AZ8</f>
        <v>5875217.0800000001</v>
      </c>
      <c r="BF8" s="124">
        <f t="shared" ref="BF8:BF45" si="9">BE8-BD8</f>
        <v>1.0800000000745058</v>
      </c>
    </row>
    <row r="9" spans="1:58" s="14" customFormat="1" ht="15" customHeight="1" x14ac:dyDescent="0.25">
      <c r="A9" s="7">
        <v>504</v>
      </c>
      <c r="B9" s="8" t="s">
        <v>14</v>
      </c>
      <c r="C9" s="9">
        <v>3</v>
      </c>
      <c r="D9" s="10">
        <v>0</v>
      </c>
      <c r="E9" s="10">
        <v>5500</v>
      </c>
      <c r="F9" s="18">
        <f>SUM(D9:E9)</f>
        <v>5500</v>
      </c>
      <c r="G9" s="11">
        <v>5571</v>
      </c>
      <c r="H9" s="12">
        <f>G9-'[1]Náklady Výnosy 2008 €'!F7</f>
        <v>-208861.71592644227</v>
      </c>
      <c r="I9" s="55">
        <v>0</v>
      </c>
      <c r="J9" s="55">
        <v>0</v>
      </c>
      <c r="K9" s="55">
        <f t="shared" si="2"/>
        <v>0</v>
      </c>
      <c r="L9" s="65">
        <f t="shared" si="2"/>
        <v>0</v>
      </c>
      <c r="M9" s="66">
        <v>0</v>
      </c>
      <c r="N9" s="66">
        <v>0</v>
      </c>
      <c r="O9" s="66">
        <v>0</v>
      </c>
      <c r="P9" s="66">
        <v>0</v>
      </c>
      <c r="Q9" s="10">
        <v>0</v>
      </c>
      <c r="R9" s="10">
        <v>0</v>
      </c>
      <c r="S9" s="18">
        <f t="shared" ref="S9:S43" si="10">SUM(Q9:R9)</f>
        <v>0</v>
      </c>
      <c r="T9" s="11">
        <v>0</v>
      </c>
      <c r="U9" s="10">
        <v>0</v>
      </c>
      <c r="V9" s="10">
        <v>0</v>
      </c>
      <c r="W9" s="18">
        <v>0</v>
      </c>
      <c r="X9" s="11">
        <v>0</v>
      </c>
      <c r="Y9" s="67"/>
      <c r="Z9" s="67">
        <v>50000</v>
      </c>
      <c r="AA9" s="67">
        <v>50000</v>
      </c>
      <c r="AB9" s="11">
        <v>53601.9</v>
      </c>
      <c r="AC9" s="67"/>
      <c r="AD9" s="68"/>
      <c r="AE9" s="120">
        <f>SUM(AC9:AD9)</f>
        <v>0</v>
      </c>
      <c r="AF9" s="122"/>
      <c r="AG9" s="118">
        <v>0</v>
      </c>
      <c r="AH9" s="118">
        <v>0</v>
      </c>
      <c r="AI9" s="18">
        <f t="shared" si="3"/>
        <v>0</v>
      </c>
      <c r="AJ9" s="11">
        <v>0</v>
      </c>
      <c r="AK9" s="10"/>
      <c r="AL9" s="10"/>
      <c r="AM9" s="18">
        <f t="shared" si="4"/>
        <v>0</v>
      </c>
      <c r="AN9" s="11"/>
      <c r="AO9" s="10"/>
      <c r="AP9" s="56"/>
      <c r="AQ9" s="18">
        <f t="shared" si="5"/>
        <v>0</v>
      </c>
      <c r="AR9" s="11">
        <v>0</v>
      </c>
      <c r="AS9" s="69">
        <v>0</v>
      </c>
      <c r="AT9" s="69">
        <v>1500</v>
      </c>
      <c r="AU9" s="70">
        <f t="shared" si="0"/>
        <v>1500</v>
      </c>
      <c r="AV9" s="71">
        <f>'[2]NaV 2017 UZŠDaJ'!$G$8</f>
        <v>1517.58</v>
      </c>
      <c r="AW9" s="10"/>
      <c r="AX9" s="10">
        <v>0</v>
      </c>
      <c r="AY9" s="18">
        <f t="shared" si="6"/>
        <v>0</v>
      </c>
      <c r="AZ9" s="11">
        <v>0</v>
      </c>
      <c r="BA9" s="10">
        <f t="shared" si="7"/>
        <v>0</v>
      </c>
      <c r="BB9" s="10">
        <f t="shared" si="1"/>
        <v>57000</v>
      </c>
      <c r="BC9" s="10">
        <f t="shared" si="1"/>
        <v>57000</v>
      </c>
      <c r="BD9" s="10">
        <f t="shared" ref="BD9" si="11">G9+L9+P9+T9+X9+AB9+AF9+AJ9+AV9+AZ9</f>
        <v>60690.48</v>
      </c>
      <c r="BE9" s="124">
        <f t="shared" si="8"/>
        <v>60690.48</v>
      </c>
      <c r="BF9" s="124">
        <f t="shared" si="9"/>
        <v>0</v>
      </c>
    </row>
    <row r="10" spans="1:58" ht="15" customHeight="1" x14ac:dyDescent="0.25">
      <c r="A10" s="7">
        <v>511</v>
      </c>
      <c r="B10" s="8" t="s">
        <v>15</v>
      </c>
      <c r="C10" s="9">
        <v>4</v>
      </c>
      <c r="D10" s="10">
        <v>370000</v>
      </c>
      <c r="E10" s="10">
        <v>25000</v>
      </c>
      <c r="F10" s="18">
        <f>SUM(D10:E10)</f>
        <v>395000</v>
      </c>
      <c r="G10" s="11">
        <v>476796</v>
      </c>
      <c r="H10" s="12">
        <f>G10-'[1]Náklady Výnosy 2008 €'!F8</f>
        <v>-2254366.4510389697</v>
      </c>
      <c r="I10" s="55">
        <v>794900</v>
      </c>
      <c r="J10" s="55">
        <v>2000</v>
      </c>
      <c r="K10" s="55">
        <f t="shared" si="2"/>
        <v>796900</v>
      </c>
      <c r="L10" s="65">
        <v>194204.14</v>
      </c>
      <c r="M10" s="66">
        <v>253639</v>
      </c>
      <c r="N10" s="66">
        <v>3200</v>
      </c>
      <c r="O10" s="66">
        <v>256839</v>
      </c>
      <c r="P10" s="66">
        <v>93387.14</v>
      </c>
      <c r="Q10" s="10">
        <v>300000</v>
      </c>
      <c r="R10" s="10">
        <v>0</v>
      </c>
      <c r="S10" s="18">
        <f>SUM(Q10:R10)</f>
        <v>300000</v>
      </c>
      <c r="T10" s="11">
        <v>233650.04</v>
      </c>
      <c r="U10" s="10">
        <v>320000</v>
      </c>
      <c r="V10" s="10">
        <v>500</v>
      </c>
      <c r="W10" s="18">
        <v>320500</v>
      </c>
      <c r="X10" s="11">
        <v>374313.22</v>
      </c>
      <c r="Y10" s="67">
        <v>350000</v>
      </c>
      <c r="Z10" s="67">
        <v>15000</v>
      </c>
      <c r="AA10" s="67">
        <v>365000</v>
      </c>
      <c r="AB10" s="11">
        <v>195188.95</v>
      </c>
      <c r="AC10" s="67">
        <v>17838</v>
      </c>
      <c r="AD10" s="68"/>
      <c r="AE10" s="120">
        <f>SUM(AC10:AD10)</f>
        <v>17838</v>
      </c>
      <c r="AF10" s="122">
        <v>17949.95</v>
      </c>
      <c r="AG10" s="118">
        <v>620300</v>
      </c>
      <c r="AH10" s="118">
        <v>17020</v>
      </c>
      <c r="AI10" s="18">
        <f t="shared" si="3"/>
        <v>637320</v>
      </c>
      <c r="AJ10" s="11">
        <v>471183.92</v>
      </c>
      <c r="AK10" s="10"/>
      <c r="AL10" s="10"/>
      <c r="AM10" s="18">
        <f t="shared" si="4"/>
        <v>0</v>
      </c>
      <c r="AN10" s="11"/>
      <c r="AO10" s="10"/>
      <c r="AP10" s="10"/>
      <c r="AQ10" s="18">
        <f t="shared" si="5"/>
        <v>0</v>
      </c>
      <c r="AR10" s="11">
        <v>25167.25</v>
      </c>
      <c r="AS10" s="69">
        <v>1013964</v>
      </c>
      <c r="AT10" s="69">
        <v>100000</v>
      </c>
      <c r="AU10" s="70">
        <f t="shared" si="0"/>
        <v>1113964</v>
      </c>
      <c r="AV10" s="71">
        <f>'[2]NaV 2017 UZŠDaJ'!$G$9</f>
        <v>1132336.42</v>
      </c>
      <c r="AW10" s="10"/>
      <c r="AX10" s="10">
        <v>110000</v>
      </c>
      <c r="AY10" s="18">
        <f t="shared" si="6"/>
        <v>110000</v>
      </c>
      <c r="AZ10" s="11">
        <v>107303</v>
      </c>
      <c r="BA10" s="10">
        <f t="shared" si="7"/>
        <v>4040641</v>
      </c>
      <c r="BB10" s="10">
        <f t="shared" si="1"/>
        <v>272720</v>
      </c>
      <c r="BC10" s="10">
        <f t="shared" si="1"/>
        <v>4313361</v>
      </c>
      <c r="BD10" s="10">
        <v>3321480</v>
      </c>
      <c r="BE10" s="124">
        <f t="shared" si="8"/>
        <v>3321480.03</v>
      </c>
      <c r="BF10" s="124">
        <f t="shared" si="9"/>
        <v>2.9999999795109034E-2</v>
      </c>
    </row>
    <row r="11" spans="1:58" ht="15" customHeight="1" x14ac:dyDescent="0.25">
      <c r="A11" s="7">
        <v>512</v>
      </c>
      <c r="B11" s="8" t="s">
        <v>16</v>
      </c>
      <c r="C11" s="9">
        <v>5</v>
      </c>
      <c r="D11" s="10">
        <v>210000</v>
      </c>
      <c r="E11" s="10">
        <v>51000</v>
      </c>
      <c r="F11" s="18">
        <f t="shared" ref="F11:F40" si="12">SUM(D11:E11)</f>
        <v>261000</v>
      </c>
      <c r="G11" s="11">
        <v>287619</v>
      </c>
      <c r="H11" s="12">
        <f>G11-'[1]Náklady Výnosy 2008 €'!F9</f>
        <v>-1411079.7983801367</v>
      </c>
      <c r="I11" s="55">
        <v>82000</v>
      </c>
      <c r="J11" s="55">
        <v>10000</v>
      </c>
      <c r="K11" s="55">
        <f t="shared" si="2"/>
        <v>92000</v>
      </c>
      <c r="L11" s="65">
        <v>75907.990000000005</v>
      </c>
      <c r="M11" s="66">
        <v>338837.55000000005</v>
      </c>
      <c r="N11" s="66">
        <v>7800</v>
      </c>
      <c r="O11" s="66">
        <v>346637.55000000005</v>
      </c>
      <c r="P11" s="66">
        <v>244279.16</v>
      </c>
      <c r="Q11" s="10">
        <v>150000</v>
      </c>
      <c r="R11" s="10">
        <v>10000</v>
      </c>
      <c r="S11" s="18">
        <f t="shared" si="10"/>
        <v>160000</v>
      </c>
      <c r="T11" s="11">
        <v>225976.68</v>
      </c>
      <c r="U11" s="10">
        <v>60000</v>
      </c>
      <c r="V11" s="10">
        <v>1000</v>
      </c>
      <c r="W11" s="18">
        <v>61000</v>
      </c>
      <c r="X11" s="11">
        <v>34112.29</v>
      </c>
      <c r="Y11" s="67">
        <v>90000</v>
      </c>
      <c r="Z11" s="67">
        <v>500</v>
      </c>
      <c r="AA11" s="67">
        <v>90500</v>
      </c>
      <c r="AB11" s="11">
        <v>98550.13</v>
      </c>
      <c r="AC11" s="67">
        <v>104824</v>
      </c>
      <c r="AD11" s="68"/>
      <c r="AE11" s="120">
        <f t="shared" ref="AE11:AE21" si="13">SUM(AC11:AD11)</f>
        <v>104824</v>
      </c>
      <c r="AF11" s="122">
        <v>29642.54</v>
      </c>
      <c r="AG11" s="118">
        <v>188800</v>
      </c>
      <c r="AH11" s="118">
        <v>2800</v>
      </c>
      <c r="AI11" s="18">
        <f t="shared" si="3"/>
        <v>191600</v>
      </c>
      <c r="AJ11" s="11">
        <v>100873.05</v>
      </c>
      <c r="AK11" s="10">
        <v>10000</v>
      </c>
      <c r="AL11" s="10"/>
      <c r="AM11" s="18">
        <f t="shared" si="4"/>
        <v>10000</v>
      </c>
      <c r="AN11" s="11">
        <v>2197</v>
      </c>
      <c r="AO11" s="10"/>
      <c r="AP11" s="10"/>
      <c r="AQ11" s="18">
        <f t="shared" si="5"/>
        <v>0</v>
      </c>
      <c r="AR11" s="11">
        <v>0</v>
      </c>
      <c r="AS11" s="69">
        <v>100</v>
      </c>
      <c r="AT11" s="69">
        <v>20</v>
      </c>
      <c r="AU11" s="70">
        <f t="shared" si="0"/>
        <v>120</v>
      </c>
      <c r="AV11" s="71">
        <f>'[2]NaV 2017 UZŠDaJ'!$G$10</f>
        <v>304.7</v>
      </c>
      <c r="AW11" s="10"/>
      <c r="AX11" s="10">
        <v>150</v>
      </c>
      <c r="AY11" s="18">
        <f t="shared" si="6"/>
        <v>150</v>
      </c>
      <c r="AZ11" s="11">
        <v>120</v>
      </c>
      <c r="BA11" s="10">
        <f t="shared" si="7"/>
        <v>1234561.55</v>
      </c>
      <c r="BB11" s="10">
        <f t="shared" si="1"/>
        <v>83270</v>
      </c>
      <c r="BC11" s="10">
        <f t="shared" si="1"/>
        <v>1317831.55</v>
      </c>
      <c r="BD11" s="10">
        <v>1099582</v>
      </c>
      <c r="BE11" s="124">
        <f t="shared" si="8"/>
        <v>1099582.54</v>
      </c>
      <c r="BF11" s="124">
        <f t="shared" si="9"/>
        <v>0.5400000000372529</v>
      </c>
    </row>
    <row r="12" spans="1:58" ht="15" customHeight="1" x14ac:dyDescent="0.25">
      <c r="A12" s="7">
        <v>513</v>
      </c>
      <c r="B12" s="8" t="s">
        <v>17</v>
      </c>
      <c r="C12" s="9">
        <v>6</v>
      </c>
      <c r="D12" s="15">
        <v>19000</v>
      </c>
      <c r="E12" s="10">
        <v>1500</v>
      </c>
      <c r="F12" s="18">
        <f t="shared" si="12"/>
        <v>20500</v>
      </c>
      <c r="G12" s="11">
        <v>17198</v>
      </c>
      <c r="H12" s="12">
        <f>G12-'[1]Náklady Výnosy 2008 €'!F10</f>
        <v>-69736.873531169083</v>
      </c>
      <c r="I12" s="55">
        <v>2500</v>
      </c>
      <c r="J12" s="55">
        <v>3000</v>
      </c>
      <c r="K12" s="55">
        <f t="shared" si="2"/>
        <v>5500</v>
      </c>
      <c r="L12" s="65">
        <v>4856.54</v>
      </c>
      <c r="M12" s="66">
        <v>14725</v>
      </c>
      <c r="N12" s="66">
        <v>1000</v>
      </c>
      <c r="O12" s="66">
        <v>15725</v>
      </c>
      <c r="P12" s="66">
        <v>18531.689999999999</v>
      </c>
      <c r="Q12" s="15">
        <v>1500</v>
      </c>
      <c r="R12" s="10">
        <v>1500</v>
      </c>
      <c r="S12" s="18">
        <f t="shared" si="10"/>
        <v>3000</v>
      </c>
      <c r="T12" s="11">
        <v>3919.13</v>
      </c>
      <c r="U12" s="15">
        <v>0</v>
      </c>
      <c r="V12" s="10">
        <v>0</v>
      </c>
      <c r="W12" s="18">
        <v>0</v>
      </c>
      <c r="X12" s="11">
        <v>0</v>
      </c>
      <c r="Y12" s="67"/>
      <c r="Z12" s="67"/>
      <c r="AA12" s="67">
        <v>0</v>
      </c>
      <c r="AB12" s="11">
        <v>7702.3</v>
      </c>
      <c r="AC12" s="67">
        <v>7408</v>
      </c>
      <c r="AD12" s="68"/>
      <c r="AE12" s="120">
        <f t="shared" si="13"/>
        <v>7408</v>
      </c>
      <c r="AF12" s="122">
        <v>11109.96</v>
      </c>
      <c r="AG12" s="118">
        <v>76959</v>
      </c>
      <c r="AH12" s="118">
        <v>1540</v>
      </c>
      <c r="AI12" s="18">
        <f t="shared" si="3"/>
        <v>78499</v>
      </c>
      <c r="AJ12" s="11">
        <v>33234.06</v>
      </c>
      <c r="AK12" s="15"/>
      <c r="AL12" s="10"/>
      <c r="AM12" s="18">
        <f t="shared" si="4"/>
        <v>0</v>
      </c>
      <c r="AN12" s="11">
        <v>3</v>
      </c>
      <c r="AO12" s="15"/>
      <c r="AP12" s="10">
        <v>7000</v>
      </c>
      <c r="AQ12" s="18">
        <f t="shared" si="5"/>
        <v>7000</v>
      </c>
      <c r="AR12" s="11">
        <v>0</v>
      </c>
      <c r="AS12" s="69">
        <v>200</v>
      </c>
      <c r="AT12" s="69">
        <v>200</v>
      </c>
      <c r="AU12" s="70">
        <f t="shared" si="0"/>
        <v>400</v>
      </c>
      <c r="AV12" s="71">
        <f>'[2]NaV 2017 UZŠDaJ'!$G$11</f>
        <v>335.23</v>
      </c>
      <c r="AW12" s="15"/>
      <c r="AX12" s="10">
        <v>300</v>
      </c>
      <c r="AY12" s="18">
        <f t="shared" si="6"/>
        <v>300</v>
      </c>
      <c r="AZ12" s="11">
        <v>207</v>
      </c>
      <c r="BA12" s="10">
        <f t="shared" si="7"/>
        <v>122292</v>
      </c>
      <c r="BB12" s="10">
        <f t="shared" si="1"/>
        <v>16040</v>
      </c>
      <c r="BC12" s="10">
        <f t="shared" si="1"/>
        <v>138332</v>
      </c>
      <c r="BD12" s="10">
        <v>97096</v>
      </c>
      <c r="BE12" s="124">
        <f t="shared" si="8"/>
        <v>97096.909999999989</v>
      </c>
      <c r="BF12" s="124">
        <f t="shared" si="9"/>
        <v>0.90999999998894054</v>
      </c>
    </row>
    <row r="13" spans="1:58" ht="15" customHeight="1" x14ac:dyDescent="0.25">
      <c r="A13" s="7">
        <v>518</v>
      </c>
      <c r="B13" s="8" t="s">
        <v>18</v>
      </c>
      <c r="C13" s="9">
        <v>7</v>
      </c>
      <c r="D13" s="15">
        <v>605000</v>
      </c>
      <c r="E13" s="10">
        <v>90000</v>
      </c>
      <c r="F13" s="18">
        <f t="shared" si="12"/>
        <v>695000</v>
      </c>
      <c r="G13" s="11">
        <v>700418</v>
      </c>
      <c r="H13" s="12">
        <f>G13-'[1]Náklady Výnosy 2008 €'!F11</f>
        <v>-6482779.2382659493</v>
      </c>
      <c r="I13" s="55">
        <v>335000</v>
      </c>
      <c r="J13" s="55">
        <v>40000</v>
      </c>
      <c r="K13" s="55">
        <f t="shared" si="2"/>
        <v>375000</v>
      </c>
      <c r="L13" s="65">
        <v>350601</v>
      </c>
      <c r="M13" s="66">
        <v>1138403.3700000001</v>
      </c>
      <c r="N13" s="66">
        <v>70550</v>
      </c>
      <c r="O13" s="66">
        <v>1208953.3700000001</v>
      </c>
      <c r="P13" s="66">
        <v>873859.05</v>
      </c>
      <c r="Q13" s="15">
        <v>750000</v>
      </c>
      <c r="R13" s="10">
        <v>100000</v>
      </c>
      <c r="S13" s="18">
        <f t="shared" si="10"/>
        <v>850000</v>
      </c>
      <c r="T13" s="11">
        <v>847900.13</v>
      </c>
      <c r="U13" s="15">
        <v>350000</v>
      </c>
      <c r="V13" s="10">
        <v>18000</v>
      </c>
      <c r="W13" s="18">
        <v>368000</v>
      </c>
      <c r="X13" s="11">
        <v>368966.68</v>
      </c>
      <c r="Y13" s="67">
        <v>530000</v>
      </c>
      <c r="Z13" s="67">
        <v>30000</v>
      </c>
      <c r="AA13" s="67">
        <v>560000</v>
      </c>
      <c r="AB13" s="11">
        <v>591838.55000000005</v>
      </c>
      <c r="AC13" s="67">
        <v>208585</v>
      </c>
      <c r="AD13" s="68">
        <v>8230</v>
      </c>
      <c r="AE13" s="120">
        <f t="shared" si="13"/>
        <v>216815</v>
      </c>
      <c r="AF13" s="122">
        <v>135771.47</v>
      </c>
      <c r="AG13" s="118">
        <v>1437019</v>
      </c>
      <c r="AH13" s="118">
        <v>109627</v>
      </c>
      <c r="AI13" s="18">
        <f t="shared" si="3"/>
        <v>1546646</v>
      </c>
      <c r="AJ13" s="11">
        <v>908925.47</v>
      </c>
      <c r="AK13" s="15">
        <v>10000</v>
      </c>
      <c r="AL13" s="10">
        <v>1800</v>
      </c>
      <c r="AM13" s="18">
        <f t="shared" si="4"/>
        <v>11800</v>
      </c>
      <c r="AN13" s="11">
        <v>26741</v>
      </c>
      <c r="AO13" s="15">
        <v>3500</v>
      </c>
      <c r="AP13" s="10">
        <v>4500</v>
      </c>
      <c r="AQ13" s="18">
        <f t="shared" si="5"/>
        <v>8000</v>
      </c>
      <c r="AR13" s="11">
        <v>19577.05</v>
      </c>
      <c r="AS13" s="69">
        <v>445000</v>
      </c>
      <c r="AT13" s="69">
        <v>100000</v>
      </c>
      <c r="AU13" s="70">
        <f t="shared" si="0"/>
        <v>545000</v>
      </c>
      <c r="AV13" s="71">
        <f>'[2]NaV 2017 UZŠDaJ'!$G$12</f>
        <v>539054.04</v>
      </c>
      <c r="AW13" s="15"/>
      <c r="AX13" s="10">
        <v>45000</v>
      </c>
      <c r="AY13" s="18">
        <f t="shared" si="6"/>
        <v>45000</v>
      </c>
      <c r="AZ13" s="11">
        <v>51356</v>
      </c>
      <c r="BA13" s="10">
        <f t="shared" si="7"/>
        <v>5812507.3700000001</v>
      </c>
      <c r="BB13" s="10">
        <f t="shared" si="1"/>
        <v>617707</v>
      </c>
      <c r="BC13" s="10">
        <f t="shared" si="1"/>
        <v>6430214.3700000001</v>
      </c>
      <c r="BD13" s="10">
        <v>5415010</v>
      </c>
      <c r="BE13" s="124">
        <f t="shared" si="8"/>
        <v>5415008.4400000004</v>
      </c>
      <c r="BF13" s="124">
        <f t="shared" si="9"/>
        <v>-1.5599999995902181</v>
      </c>
    </row>
    <row r="14" spans="1:58" ht="15" customHeight="1" x14ac:dyDescent="0.25">
      <c r="A14" s="7">
        <v>521</v>
      </c>
      <c r="B14" s="8" t="s">
        <v>19</v>
      </c>
      <c r="C14" s="9">
        <v>8</v>
      </c>
      <c r="D14" s="15">
        <v>6120000</v>
      </c>
      <c r="E14" s="10">
        <v>492000</v>
      </c>
      <c r="F14" s="18">
        <f t="shared" si="12"/>
        <v>6612000</v>
      </c>
      <c r="G14" s="11">
        <v>6561519</v>
      </c>
      <c r="H14" s="12">
        <f>G14-'[1]Náklady Výnosy 2008 €'!F12</f>
        <v>-28654274.66660028</v>
      </c>
      <c r="I14" s="97">
        <v>3099280</v>
      </c>
      <c r="J14" s="97">
        <v>98000</v>
      </c>
      <c r="K14" s="97">
        <f t="shared" si="2"/>
        <v>3197280</v>
      </c>
      <c r="L14" s="98">
        <v>3210513.21</v>
      </c>
      <c r="M14" s="66">
        <v>6022739.8699999992</v>
      </c>
      <c r="N14" s="66">
        <v>250000</v>
      </c>
      <c r="O14" s="66">
        <v>6272739.8699999992</v>
      </c>
      <c r="P14" s="66">
        <v>6359305.0199999996</v>
      </c>
      <c r="Q14" s="15">
        <v>6200000</v>
      </c>
      <c r="R14" s="10">
        <v>100000</v>
      </c>
      <c r="S14" s="18">
        <f t="shared" si="10"/>
        <v>6300000</v>
      </c>
      <c r="T14" s="11">
        <v>6089389.5300000003</v>
      </c>
      <c r="U14" s="15">
        <v>2150000</v>
      </c>
      <c r="V14" s="10">
        <v>5000</v>
      </c>
      <c r="W14" s="18">
        <v>2155000</v>
      </c>
      <c r="X14" s="11">
        <v>2174788.42</v>
      </c>
      <c r="Y14" s="67">
        <v>4889000</v>
      </c>
      <c r="Z14" s="67">
        <v>220000</v>
      </c>
      <c r="AA14" s="67">
        <v>5109000</v>
      </c>
      <c r="AB14" s="11">
        <v>4913164.28</v>
      </c>
      <c r="AC14" s="67">
        <v>1465932</v>
      </c>
      <c r="AD14" s="68">
        <v>56723</v>
      </c>
      <c r="AE14" s="120">
        <f t="shared" si="13"/>
        <v>1522655</v>
      </c>
      <c r="AF14" s="122">
        <v>1363247.95</v>
      </c>
      <c r="AG14" s="118">
        <v>3357037</v>
      </c>
      <c r="AH14" s="118">
        <v>994005</v>
      </c>
      <c r="AI14" s="18">
        <f t="shared" si="3"/>
        <v>4351042</v>
      </c>
      <c r="AJ14" s="11">
        <v>4164255</v>
      </c>
      <c r="AK14" s="15">
        <f>10026+32544</f>
        <v>42570</v>
      </c>
      <c r="AL14" s="10"/>
      <c r="AM14" s="18">
        <f t="shared" si="4"/>
        <v>42570</v>
      </c>
      <c r="AN14" s="11">
        <v>45773</v>
      </c>
      <c r="AO14" s="15">
        <v>34297</v>
      </c>
      <c r="AP14" s="10">
        <v>33600</v>
      </c>
      <c r="AQ14" s="18">
        <f t="shared" si="5"/>
        <v>67897</v>
      </c>
      <c r="AR14" s="11">
        <v>74035.360000000001</v>
      </c>
      <c r="AS14" s="69">
        <v>1682000</v>
      </c>
      <c r="AT14" s="69">
        <v>330000</v>
      </c>
      <c r="AU14" s="70">
        <f t="shared" si="0"/>
        <v>2012000</v>
      </c>
      <c r="AV14" s="71">
        <f>'[2]NaV 2017 UZŠDaJ'!$G$13</f>
        <v>1940404.98</v>
      </c>
      <c r="AW14" s="15"/>
      <c r="AX14" s="10">
        <v>400000</v>
      </c>
      <c r="AY14" s="18">
        <f t="shared" si="6"/>
        <v>400000</v>
      </c>
      <c r="AZ14" s="11">
        <v>365955</v>
      </c>
      <c r="BA14" s="10">
        <f t="shared" si="7"/>
        <v>35062855.869999997</v>
      </c>
      <c r="BB14" s="10">
        <f t="shared" si="1"/>
        <v>2979328</v>
      </c>
      <c r="BC14" s="10">
        <f t="shared" si="1"/>
        <v>38042183.869999997</v>
      </c>
      <c r="BD14" s="10">
        <v>37262351</v>
      </c>
      <c r="BE14" s="124">
        <f t="shared" si="8"/>
        <v>37262350.749999993</v>
      </c>
      <c r="BF14" s="124">
        <f t="shared" si="9"/>
        <v>-0.2500000074505806</v>
      </c>
    </row>
    <row r="15" spans="1:58" ht="15" customHeight="1" x14ac:dyDescent="0.25">
      <c r="A15" s="7">
        <v>524</v>
      </c>
      <c r="B15" s="8" t="s">
        <v>20</v>
      </c>
      <c r="C15" s="9">
        <v>9</v>
      </c>
      <c r="D15" s="15">
        <f>SUM(D14*0.352)</f>
        <v>2154240</v>
      </c>
      <c r="E15" s="15">
        <f>SUM(E14*0.352)</f>
        <v>173184</v>
      </c>
      <c r="F15" s="15">
        <f>SUM(F14*0.352)</f>
        <v>2327424</v>
      </c>
      <c r="G15" s="11">
        <v>2215110</v>
      </c>
      <c r="H15" s="12">
        <f>G15-'[1]Náklady Výnosy 2008 €'!F13</f>
        <v>-8055254.4692292362</v>
      </c>
      <c r="I15" s="97">
        <f>1072400+13233</f>
        <v>1085633</v>
      </c>
      <c r="J15" s="97">
        <v>34500</v>
      </c>
      <c r="K15" s="97">
        <f t="shared" si="2"/>
        <v>1120133</v>
      </c>
      <c r="L15" s="98">
        <v>1084958.96</v>
      </c>
      <c r="M15" s="66">
        <v>2120057.2960000001</v>
      </c>
      <c r="N15" s="66">
        <v>88000</v>
      </c>
      <c r="O15" s="66">
        <v>2208057.2960000001</v>
      </c>
      <c r="P15" s="66">
        <v>2108783.29</v>
      </c>
      <c r="Q15" s="15">
        <v>2100000</v>
      </c>
      <c r="R15" s="15">
        <v>34000</v>
      </c>
      <c r="S15" s="18">
        <f t="shared" si="10"/>
        <v>2134000</v>
      </c>
      <c r="T15" s="11">
        <v>2044324.56</v>
      </c>
      <c r="U15" s="15">
        <v>700000</v>
      </c>
      <c r="V15" s="15">
        <v>1500</v>
      </c>
      <c r="W15" s="15">
        <v>701500</v>
      </c>
      <c r="X15" s="11">
        <v>747796.46</v>
      </c>
      <c r="Y15" s="67">
        <v>1673016</v>
      </c>
      <c r="Z15" s="67">
        <v>71300</v>
      </c>
      <c r="AA15" s="67">
        <v>1744316</v>
      </c>
      <c r="AB15" s="11">
        <v>1677758.48</v>
      </c>
      <c r="AC15" s="67">
        <v>505453</v>
      </c>
      <c r="AD15" s="68">
        <v>19966</v>
      </c>
      <c r="AE15" s="120">
        <f t="shared" si="13"/>
        <v>525419</v>
      </c>
      <c r="AF15" s="122">
        <v>459122.77</v>
      </c>
      <c r="AG15" s="118">
        <v>1059009</v>
      </c>
      <c r="AH15" s="118">
        <v>310436</v>
      </c>
      <c r="AI15" s="18">
        <f t="shared" si="3"/>
        <v>1369445</v>
      </c>
      <c r="AJ15" s="11">
        <v>1378586.92</v>
      </c>
      <c r="AK15" s="15">
        <f>AK14*35.2%</f>
        <v>14984.640000000001</v>
      </c>
      <c r="AL15" s="15"/>
      <c r="AM15" s="18">
        <f t="shared" si="4"/>
        <v>14984.640000000001</v>
      </c>
      <c r="AN15" s="11">
        <v>15211</v>
      </c>
      <c r="AO15" s="15">
        <v>12072.544000000002</v>
      </c>
      <c r="AP15" s="15">
        <v>9900</v>
      </c>
      <c r="AQ15" s="18">
        <f t="shared" si="5"/>
        <v>21972.544000000002</v>
      </c>
      <c r="AR15" s="11">
        <v>22177.94</v>
      </c>
      <c r="AS15" s="69">
        <v>588000</v>
      </c>
      <c r="AT15" s="69">
        <v>112600</v>
      </c>
      <c r="AU15" s="70">
        <f t="shared" si="0"/>
        <v>700600</v>
      </c>
      <c r="AV15" s="71">
        <f>'[2]NaV 2017 UZŠDaJ'!$G$14</f>
        <v>656560.94999999995</v>
      </c>
      <c r="AW15" s="15"/>
      <c r="AX15" s="15">
        <v>140500</v>
      </c>
      <c r="AY15" s="18">
        <f t="shared" si="6"/>
        <v>140500</v>
      </c>
      <c r="AZ15" s="11">
        <v>122874</v>
      </c>
      <c r="BA15" s="10">
        <f t="shared" si="7"/>
        <v>12012465.48</v>
      </c>
      <c r="BB15" s="10">
        <f t="shared" si="1"/>
        <v>995886</v>
      </c>
      <c r="BC15" s="10">
        <f t="shared" si="1"/>
        <v>13008351.48</v>
      </c>
      <c r="BD15" s="10">
        <v>12533267</v>
      </c>
      <c r="BE15" s="124">
        <f t="shared" si="8"/>
        <v>12533265.329999998</v>
      </c>
      <c r="BF15" s="124">
        <f t="shared" si="9"/>
        <v>-1.6700000017881393</v>
      </c>
    </row>
    <row r="16" spans="1:58" s="14" customFormat="1" ht="15" customHeight="1" x14ac:dyDescent="0.25">
      <c r="A16" s="7">
        <v>525</v>
      </c>
      <c r="B16" s="8" t="s">
        <v>21</v>
      </c>
      <c r="C16" s="9">
        <v>10</v>
      </c>
      <c r="D16" s="15">
        <v>50900</v>
      </c>
      <c r="E16" s="10">
        <v>500</v>
      </c>
      <c r="F16" s="10">
        <f t="shared" si="12"/>
        <v>51400</v>
      </c>
      <c r="G16" s="11">
        <v>51401</v>
      </c>
      <c r="H16" s="12">
        <f>G16-'[1]Náklady Výnosy 2008 €'!F14</f>
        <v>-239012.5962291708</v>
      </c>
      <c r="I16" s="97">
        <v>21200</v>
      </c>
      <c r="J16" s="97">
        <v>220</v>
      </c>
      <c r="K16" s="97">
        <f t="shared" si="2"/>
        <v>21420</v>
      </c>
      <c r="L16" s="98">
        <v>22138.25</v>
      </c>
      <c r="M16" s="66">
        <v>44002</v>
      </c>
      <c r="N16" s="66">
        <v>0</v>
      </c>
      <c r="O16" s="66">
        <v>44002</v>
      </c>
      <c r="P16" s="66">
        <v>43135.18</v>
      </c>
      <c r="Q16" s="15">
        <v>40000</v>
      </c>
      <c r="R16" s="10">
        <v>0</v>
      </c>
      <c r="S16" s="18">
        <f t="shared" si="10"/>
        <v>40000</v>
      </c>
      <c r="T16" s="11">
        <v>39577.99</v>
      </c>
      <c r="U16" s="15">
        <v>15000</v>
      </c>
      <c r="V16" s="10">
        <v>0</v>
      </c>
      <c r="W16" s="10">
        <v>15000</v>
      </c>
      <c r="X16" s="11">
        <v>15821.06</v>
      </c>
      <c r="Y16" s="67">
        <v>42974</v>
      </c>
      <c r="Z16" s="67">
        <v>350</v>
      </c>
      <c r="AA16" s="67">
        <v>43324</v>
      </c>
      <c r="AB16" s="11">
        <v>41795.22</v>
      </c>
      <c r="AC16" s="67">
        <v>12000</v>
      </c>
      <c r="AD16" s="68">
        <v>200</v>
      </c>
      <c r="AE16" s="120">
        <f t="shared" si="13"/>
        <v>12200</v>
      </c>
      <c r="AF16" s="122">
        <v>11656.36</v>
      </c>
      <c r="AG16" s="118">
        <v>7400</v>
      </c>
      <c r="AH16" s="118">
        <v>600</v>
      </c>
      <c r="AI16" s="18">
        <f t="shared" si="3"/>
        <v>8000</v>
      </c>
      <c r="AJ16" s="11">
        <v>23890.16</v>
      </c>
      <c r="AK16" s="15">
        <v>600</v>
      </c>
      <c r="AL16" s="10"/>
      <c r="AM16" s="18">
        <f t="shared" si="4"/>
        <v>600</v>
      </c>
      <c r="AN16" s="11"/>
      <c r="AO16" s="15">
        <v>132</v>
      </c>
      <c r="AP16" s="10">
        <v>168</v>
      </c>
      <c r="AQ16" s="18">
        <f t="shared" si="5"/>
        <v>300</v>
      </c>
      <c r="AR16" s="11">
        <v>285.99</v>
      </c>
      <c r="AS16" s="69">
        <v>16000</v>
      </c>
      <c r="AT16" s="69">
        <v>1300</v>
      </c>
      <c r="AU16" s="70">
        <f t="shared" si="0"/>
        <v>17300</v>
      </c>
      <c r="AV16" s="71">
        <f>'[2]NaV 2017 UZŠDaJ'!$G$15</f>
        <v>16010.400000000001</v>
      </c>
      <c r="AW16" s="15"/>
      <c r="AX16" s="10">
        <v>2596</v>
      </c>
      <c r="AY16" s="18">
        <f t="shared" si="6"/>
        <v>2596</v>
      </c>
      <c r="AZ16" s="11">
        <v>2559</v>
      </c>
      <c r="BA16" s="10">
        <f t="shared" si="7"/>
        <v>250208</v>
      </c>
      <c r="BB16" s="10">
        <f t="shared" si="1"/>
        <v>5934</v>
      </c>
      <c r="BC16" s="10">
        <f t="shared" si="1"/>
        <v>256142</v>
      </c>
      <c r="BD16" s="10">
        <v>268270</v>
      </c>
      <c r="BE16" s="124">
        <f t="shared" si="8"/>
        <v>268270.61</v>
      </c>
      <c r="BF16" s="124">
        <f t="shared" si="9"/>
        <v>0.60999999998603016</v>
      </c>
    </row>
    <row r="17" spans="1:58" ht="15" customHeight="1" x14ac:dyDescent="0.25">
      <c r="A17" s="7">
        <v>527</v>
      </c>
      <c r="B17" s="8" t="s">
        <v>22</v>
      </c>
      <c r="C17" s="9">
        <v>11</v>
      </c>
      <c r="D17" s="15">
        <v>243000</v>
      </c>
      <c r="E17" s="10">
        <v>6000</v>
      </c>
      <c r="F17" s="10">
        <f t="shared" si="12"/>
        <v>249000</v>
      </c>
      <c r="G17" s="11">
        <v>250348</v>
      </c>
      <c r="H17" s="12">
        <f>G17-'[1]Náklady Výnosy 2008 €'!F15</f>
        <v>-757817.70404301933</v>
      </c>
      <c r="I17" s="97">
        <v>142000</v>
      </c>
      <c r="J17" s="97">
        <v>1500</v>
      </c>
      <c r="K17" s="97">
        <f t="shared" si="2"/>
        <v>143500</v>
      </c>
      <c r="L17" s="98">
        <v>138512.82999999999</v>
      </c>
      <c r="M17" s="66">
        <v>235000</v>
      </c>
      <c r="N17" s="66">
        <v>0</v>
      </c>
      <c r="O17" s="66">
        <v>235000</v>
      </c>
      <c r="P17" s="66">
        <v>236193.24</v>
      </c>
      <c r="Q17" s="15">
        <v>200000</v>
      </c>
      <c r="R17" s="10">
        <v>9000</v>
      </c>
      <c r="S17" s="18">
        <f t="shared" si="10"/>
        <v>209000</v>
      </c>
      <c r="T17" s="11">
        <v>261519.41</v>
      </c>
      <c r="U17" s="15">
        <v>120000</v>
      </c>
      <c r="V17" s="10">
        <v>250</v>
      </c>
      <c r="W17" s="10">
        <v>120250</v>
      </c>
      <c r="X17" s="11">
        <v>124154.96</v>
      </c>
      <c r="Y17" s="96">
        <v>180404</v>
      </c>
      <c r="Z17" s="96">
        <v>4500</v>
      </c>
      <c r="AA17" s="96">
        <v>184904</v>
      </c>
      <c r="AB17" s="11">
        <v>177918.14</v>
      </c>
      <c r="AC17" s="96">
        <v>44040</v>
      </c>
      <c r="AD17" s="99">
        <v>855</v>
      </c>
      <c r="AE17" s="120">
        <f t="shared" si="13"/>
        <v>44895</v>
      </c>
      <c r="AF17" s="122">
        <v>38799.19</v>
      </c>
      <c r="AG17" s="118">
        <v>100438.24</v>
      </c>
      <c r="AH17" s="118">
        <v>14029</v>
      </c>
      <c r="AI17" s="18">
        <f t="shared" si="3"/>
        <v>114467.24</v>
      </c>
      <c r="AJ17" s="11">
        <v>145094.59</v>
      </c>
      <c r="AK17" s="15"/>
      <c r="AL17" s="10"/>
      <c r="AM17" s="18">
        <f t="shared" si="4"/>
        <v>0</v>
      </c>
      <c r="AN17" s="11">
        <v>292</v>
      </c>
      <c r="AO17" s="15">
        <v>3728.7125000000001</v>
      </c>
      <c r="AP17" s="10">
        <v>350</v>
      </c>
      <c r="AQ17" s="18">
        <f t="shared" si="5"/>
        <v>4078.7125000000001</v>
      </c>
      <c r="AR17" s="11">
        <v>1839.56</v>
      </c>
      <c r="AS17" s="100">
        <v>98000</v>
      </c>
      <c r="AT17" s="100">
        <v>11000</v>
      </c>
      <c r="AU17" s="101">
        <f t="shared" si="0"/>
        <v>109000</v>
      </c>
      <c r="AV17" s="102">
        <f>'[2]NaV 2017 UZŠDaJ'!$G$16</f>
        <v>104667.81</v>
      </c>
      <c r="AW17" s="15"/>
      <c r="AX17" s="10">
        <v>14000</v>
      </c>
      <c r="AY17" s="18">
        <f t="shared" si="6"/>
        <v>14000</v>
      </c>
      <c r="AZ17" s="11">
        <v>11719</v>
      </c>
      <c r="BA17" s="10">
        <f t="shared" si="7"/>
        <v>1366610.9524999999</v>
      </c>
      <c r="BB17" s="10">
        <f t="shared" si="1"/>
        <v>61484</v>
      </c>
      <c r="BC17" s="10">
        <f t="shared" si="1"/>
        <v>1428094.9524999999</v>
      </c>
      <c r="BD17" s="10">
        <v>1491058.63</v>
      </c>
      <c r="BE17" s="124">
        <f t="shared" si="8"/>
        <v>1491058.7300000002</v>
      </c>
      <c r="BF17" s="124">
        <f t="shared" si="9"/>
        <v>0.1000000003259629</v>
      </c>
    </row>
    <row r="18" spans="1:58" ht="15" customHeight="1" x14ac:dyDescent="0.25">
      <c r="A18" s="7">
        <v>528</v>
      </c>
      <c r="B18" s="8" t="s">
        <v>23</v>
      </c>
      <c r="C18" s="9">
        <v>12</v>
      </c>
      <c r="D18" s="15">
        <v>0</v>
      </c>
      <c r="E18" s="10">
        <v>0</v>
      </c>
      <c r="F18" s="10">
        <f t="shared" si="12"/>
        <v>0</v>
      </c>
      <c r="G18" s="11">
        <v>0</v>
      </c>
      <c r="H18" s="12">
        <f>G18-'[1]Náklady Výnosy 2008 €'!F16</f>
        <v>-53541.791143862443</v>
      </c>
      <c r="I18" s="97">
        <v>0</v>
      </c>
      <c r="J18" s="97">
        <v>155</v>
      </c>
      <c r="K18" s="97">
        <f t="shared" si="2"/>
        <v>155</v>
      </c>
      <c r="L18" s="98">
        <v>156.47</v>
      </c>
      <c r="M18" s="66">
        <v>3000</v>
      </c>
      <c r="N18" s="66">
        <v>0</v>
      </c>
      <c r="O18" s="66">
        <v>3000</v>
      </c>
      <c r="P18" s="66">
        <v>2537.8000000000002</v>
      </c>
      <c r="Q18" s="15">
        <v>0</v>
      </c>
      <c r="R18" s="10"/>
      <c r="S18" s="18">
        <f t="shared" si="10"/>
        <v>0</v>
      </c>
      <c r="T18" s="11"/>
      <c r="U18" s="15">
        <v>0</v>
      </c>
      <c r="V18" s="10">
        <v>0</v>
      </c>
      <c r="W18" s="10">
        <v>0</v>
      </c>
      <c r="X18" s="11">
        <v>0</v>
      </c>
      <c r="Y18" s="96"/>
      <c r="Z18" s="96"/>
      <c r="AA18" s="96">
        <v>0</v>
      </c>
      <c r="AB18" s="11">
        <v>0</v>
      </c>
      <c r="AC18" s="96">
        <v>300</v>
      </c>
      <c r="AD18" s="99"/>
      <c r="AE18" s="120">
        <f t="shared" si="13"/>
        <v>300</v>
      </c>
      <c r="AF18" s="122">
        <v>236.34</v>
      </c>
      <c r="AG18" s="118">
        <v>0</v>
      </c>
      <c r="AH18" s="118">
        <v>0</v>
      </c>
      <c r="AI18" s="18">
        <f t="shared" si="3"/>
        <v>0</v>
      </c>
      <c r="AJ18" s="11">
        <v>0</v>
      </c>
      <c r="AK18" s="15"/>
      <c r="AL18" s="10"/>
      <c r="AM18" s="18">
        <f t="shared" si="4"/>
        <v>0</v>
      </c>
      <c r="AN18" s="11"/>
      <c r="AO18" s="15"/>
      <c r="AP18" s="10"/>
      <c r="AQ18" s="18">
        <f t="shared" si="5"/>
        <v>0</v>
      </c>
      <c r="AR18" s="11">
        <v>0</v>
      </c>
      <c r="AS18" s="100">
        <v>0</v>
      </c>
      <c r="AT18" s="100">
        <v>0</v>
      </c>
      <c r="AU18" s="101">
        <f t="shared" si="0"/>
        <v>0</v>
      </c>
      <c r="AV18" s="102"/>
      <c r="AW18" s="15"/>
      <c r="AX18" s="10">
        <v>0</v>
      </c>
      <c r="AY18" s="18">
        <f t="shared" si="6"/>
        <v>0</v>
      </c>
      <c r="AZ18" s="11">
        <v>0</v>
      </c>
      <c r="BA18" s="10">
        <f t="shared" si="7"/>
        <v>3300</v>
      </c>
      <c r="BB18" s="10">
        <f t="shared" si="1"/>
        <v>155</v>
      </c>
      <c r="BC18" s="10">
        <f t="shared" si="1"/>
        <v>3455</v>
      </c>
      <c r="BD18" s="10">
        <f t="shared" ref="BD18:BD45" si="14">G18+L18+P18+T18+X18+AB18+AF18+AJ18+AV18+AZ18</f>
        <v>2930.61</v>
      </c>
      <c r="BE18" s="124">
        <f t="shared" si="8"/>
        <v>2930.61</v>
      </c>
      <c r="BF18" s="124">
        <f t="shared" si="9"/>
        <v>0</v>
      </c>
    </row>
    <row r="19" spans="1:58" ht="15" customHeight="1" x14ac:dyDescent="0.2">
      <c r="A19" s="7">
        <v>531</v>
      </c>
      <c r="B19" s="8" t="s">
        <v>24</v>
      </c>
      <c r="C19" s="9">
        <v>13</v>
      </c>
      <c r="D19" s="15">
        <v>0</v>
      </c>
      <c r="E19" s="10">
        <v>1600</v>
      </c>
      <c r="F19" s="10">
        <f t="shared" si="12"/>
        <v>1600</v>
      </c>
      <c r="G19" s="11">
        <v>1620</v>
      </c>
      <c r="H19" s="12">
        <f>G19-'[1]Náklady Výnosy 2008 €'!F17</f>
        <v>-3624.6391821018387</v>
      </c>
      <c r="I19" s="97">
        <v>0</v>
      </c>
      <c r="J19" s="97">
        <v>180</v>
      </c>
      <c r="K19" s="97">
        <f t="shared" si="2"/>
        <v>180</v>
      </c>
      <c r="L19" s="98">
        <v>181.82</v>
      </c>
      <c r="M19" s="66">
        <v>0</v>
      </c>
      <c r="N19" s="66">
        <v>430</v>
      </c>
      <c r="O19" s="66">
        <v>430</v>
      </c>
      <c r="P19" s="66">
        <v>425.35</v>
      </c>
      <c r="Q19" s="15">
        <v>0</v>
      </c>
      <c r="R19" s="10"/>
      <c r="S19" s="18">
        <f t="shared" si="10"/>
        <v>0</v>
      </c>
      <c r="T19" s="11">
        <v>240</v>
      </c>
      <c r="U19" s="15">
        <v>0</v>
      </c>
      <c r="V19" s="10">
        <v>0</v>
      </c>
      <c r="W19" s="10">
        <v>0</v>
      </c>
      <c r="X19" s="11">
        <v>0</v>
      </c>
      <c r="Y19" s="103"/>
      <c r="Z19" s="96"/>
      <c r="AA19" s="96">
        <v>0</v>
      </c>
      <c r="AB19" s="11">
        <v>7.18</v>
      </c>
      <c r="AC19" s="96"/>
      <c r="AD19" s="99"/>
      <c r="AE19" s="120"/>
      <c r="AF19" s="122"/>
      <c r="AG19" s="15">
        <v>0</v>
      </c>
      <c r="AH19" s="10">
        <v>400</v>
      </c>
      <c r="AI19" s="18">
        <f t="shared" si="3"/>
        <v>400</v>
      </c>
      <c r="AJ19" s="11">
        <v>428</v>
      </c>
      <c r="AK19" s="15"/>
      <c r="AL19" s="10"/>
      <c r="AM19" s="18">
        <f t="shared" si="4"/>
        <v>0</v>
      </c>
      <c r="AN19" s="11"/>
      <c r="AO19" s="15"/>
      <c r="AP19" s="10"/>
      <c r="AQ19" s="18">
        <f t="shared" si="5"/>
        <v>0</v>
      </c>
      <c r="AR19" s="11">
        <v>0</v>
      </c>
      <c r="AS19" s="100">
        <v>0</v>
      </c>
      <c r="AT19" s="100">
        <v>345</v>
      </c>
      <c r="AU19" s="101">
        <f t="shared" si="0"/>
        <v>345</v>
      </c>
      <c r="AV19" s="102">
        <f>'[2]NaV 2017 UZŠDaJ'!$G$18</f>
        <v>345</v>
      </c>
      <c r="AW19" s="15"/>
      <c r="AX19" s="10">
        <v>900</v>
      </c>
      <c r="AY19" s="18">
        <f t="shared" si="6"/>
        <v>900</v>
      </c>
      <c r="AZ19" s="11">
        <v>729</v>
      </c>
      <c r="BA19" s="10">
        <f t="shared" si="7"/>
        <v>0</v>
      </c>
      <c r="BB19" s="10">
        <f t="shared" si="1"/>
        <v>3855</v>
      </c>
      <c r="BC19" s="10">
        <f t="shared" si="1"/>
        <v>3855</v>
      </c>
      <c r="BD19" s="10">
        <v>3977</v>
      </c>
      <c r="BE19" s="124">
        <f t="shared" si="8"/>
        <v>3976.35</v>
      </c>
      <c r="BF19" s="124">
        <f t="shared" si="9"/>
        <v>-0.65000000000009095</v>
      </c>
    </row>
    <row r="20" spans="1:58" ht="15" customHeight="1" x14ac:dyDescent="0.2">
      <c r="A20" s="7">
        <v>532</v>
      </c>
      <c r="B20" s="8" t="s">
        <v>25</v>
      </c>
      <c r="C20" s="9">
        <v>14</v>
      </c>
      <c r="D20" s="15">
        <v>1600</v>
      </c>
      <c r="E20" s="10">
        <v>5150</v>
      </c>
      <c r="F20" s="10">
        <f t="shared" si="12"/>
        <v>6750</v>
      </c>
      <c r="G20" s="11">
        <v>6830</v>
      </c>
      <c r="H20" s="12">
        <f>G20-'[1]Náklady Výnosy 2008 €'!F18</f>
        <v>-182408.53150102901</v>
      </c>
      <c r="I20" s="97">
        <v>0</v>
      </c>
      <c r="J20" s="97">
        <v>1710</v>
      </c>
      <c r="K20" s="97">
        <f t="shared" si="2"/>
        <v>1710</v>
      </c>
      <c r="L20" s="98">
        <v>1706.87</v>
      </c>
      <c r="M20" s="66">
        <v>0</v>
      </c>
      <c r="N20" s="66">
        <v>3800</v>
      </c>
      <c r="O20" s="66">
        <v>3800</v>
      </c>
      <c r="P20" s="66">
        <v>4565.2700000000004</v>
      </c>
      <c r="Q20" s="15">
        <v>642</v>
      </c>
      <c r="R20" s="10"/>
      <c r="S20" s="18">
        <f t="shared" si="10"/>
        <v>642</v>
      </c>
      <c r="T20" s="11">
        <v>642</v>
      </c>
      <c r="U20" s="15">
        <v>0</v>
      </c>
      <c r="V20" s="10">
        <v>1228</v>
      </c>
      <c r="W20" s="10">
        <v>1228</v>
      </c>
      <c r="X20" s="11">
        <v>1228.42</v>
      </c>
      <c r="Y20" s="96">
        <v>3100</v>
      </c>
      <c r="Z20" s="96">
        <v>800</v>
      </c>
      <c r="AA20" s="96">
        <v>3900</v>
      </c>
      <c r="AB20" s="11">
        <v>3893.69</v>
      </c>
      <c r="AC20" s="96">
        <v>2440</v>
      </c>
      <c r="AD20" s="99"/>
      <c r="AE20" s="120">
        <f t="shared" si="13"/>
        <v>2440</v>
      </c>
      <c r="AF20" s="122">
        <v>2439.38</v>
      </c>
      <c r="AG20" s="15">
        <v>14500</v>
      </c>
      <c r="AH20" s="10">
        <v>0</v>
      </c>
      <c r="AI20" s="18">
        <f t="shared" si="3"/>
        <v>14500</v>
      </c>
      <c r="AJ20" s="11">
        <v>17827.990000000002</v>
      </c>
      <c r="AK20" s="15"/>
      <c r="AL20" s="10"/>
      <c r="AM20" s="18">
        <f t="shared" si="4"/>
        <v>0</v>
      </c>
      <c r="AN20" s="11"/>
      <c r="AO20" s="15">
        <v>10260</v>
      </c>
      <c r="AP20" s="10"/>
      <c r="AQ20" s="18">
        <f t="shared" si="5"/>
        <v>10260</v>
      </c>
      <c r="AR20" s="11">
        <v>10260</v>
      </c>
      <c r="AS20" s="100">
        <v>139245</v>
      </c>
      <c r="AT20" s="100">
        <v>15100</v>
      </c>
      <c r="AU20" s="101">
        <f t="shared" si="0"/>
        <v>154345</v>
      </c>
      <c r="AV20" s="102">
        <f>'[2]NaV 2017 UZŠDaJ'!$G$19</f>
        <v>154342</v>
      </c>
      <c r="AW20" s="15"/>
      <c r="AX20" s="10">
        <v>9307</v>
      </c>
      <c r="AY20" s="18">
        <f t="shared" si="6"/>
        <v>9307</v>
      </c>
      <c r="AZ20" s="11">
        <v>9307</v>
      </c>
      <c r="BA20" s="10">
        <f t="shared" si="7"/>
        <v>171787</v>
      </c>
      <c r="BB20" s="10">
        <f t="shared" si="1"/>
        <v>37095</v>
      </c>
      <c r="BC20" s="10">
        <f t="shared" si="1"/>
        <v>208882</v>
      </c>
      <c r="BD20" s="10">
        <v>213042</v>
      </c>
      <c r="BE20" s="124">
        <f t="shared" si="8"/>
        <v>213042.62</v>
      </c>
      <c r="BF20" s="124">
        <f t="shared" si="9"/>
        <v>0.61999999999534339</v>
      </c>
    </row>
    <row r="21" spans="1:58" ht="15" customHeight="1" x14ac:dyDescent="0.2">
      <c r="A21" s="7">
        <v>538</v>
      </c>
      <c r="B21" s="8" t="s">
        <v>26</v>
      </c>
      <c r="C21" s="9">
        <v>15</v>
      </c>
      <c r="D21" s="15">
        <v>900</v>
      </c>
      <c r="E21" s="10">
        <v>1300</v>
      </c>
      <c r="F21" s="10">
        <f t="shared" si="12"/>
        <v>2200</v>
      </c>
      <c r="G21" s="11">
        <v>2165</v>
      </c>
      <c r="H21" s="12">
        <f>G21-'[1]Náklady Výnosy 2008 €'!F19</f>
        <v>-37568.12089225254</v>
      </c>
      <c r="I21" s="97">
        <v>300</v>
      </c>
      <c r="J21" s="97">
        <v>0</v>
      </c>
      <c r="K21" s="97">
        <f t="shared" si="2"/>
        <v>300</v>
      </c>
      <c r="L21" s="98">
        <v>300.39999999999998</v>
      </c>
      <c r="M21" s="66">
        <v>0</v>
      </c>
      <c r="N21" s="66">
        <v>800</v>
      </c>
      <c r="O21" s="66">
        <v>800</v>
      </c>
      <c r="P21" s="66">
        <v>977.86</v>
      </c>
      <c r="Q21" s="15">
        <v>20000</v>
      </c>
      <c r="R21" s="10"/>
      <c r="S21" s="18">
        <f t="shared" si="10"/>
        <v>20000</v>
      </c>
      <c r="T21" s="11">
        <v>17146.73</v>
      </c>
      <c r="U21" s="15">
        <v>1500</v>
      </c>
      <c r="V21" s="10">
        <v>0</v>
      </c>
      <c r="W21" s="10">
        <v>1500</v>
      </c>
      <c r="X21" s="11">
        <v>2403.9299999999998</v>
      </c>
      <c r="Y21" s="96">
        <v>400</v>
      </c>
      <c r="Z21" s="96"/>
      <c r="AA21" s="96">
        <v>400</v>
      </c>
      <c r="AB21" s="11">
        <v>454.58</v>
      </c>
      <c r="AC21" s="96">
        <v>5443</v>
      </c>
      <c r="AD21" s="99">
        <v>1667</v>
      </c>
      <c r="AE21" s="120">
        <f t="shared" si="13"/>
        <v>7110</v>
      </c>
      <c r="AF21" s="122">
        <v>6667.47</v>
      </c>
      <c r="AG21" s="15">
        <v>35000</v>
      </c>
      <c r="AH21" s="10">
        <v>1500</v>
      </c>
      <c r="AI21" s="18">
        <f t="shared" si="3"/>
        <v>36500</v>
      </c>
      <c r="AJ21" s="11">
        <v>36316.93</v>
      </c>
      <c r="AK21" s="15">
        <v>350</v>
      </c>
      <c r="AL21" s="10"/>
      <c r="AM21" s="18">
        <f t="shared" si="4"/>
        <v>350</v>
      </c>
      <c r="AN21" s="11">
        <v>20</v>
      </c>
      <c r="AO21" s="15"/>
      <c r="AP21" s="10"/>
      <c r="AQ21" s="18">
        <f t="shared" si="5"/>
        <v>0</v>
      </c>
      <c r="AR21" s="11">
        <v>957.08</v>
      </c>
      <c r="AS21" s="100">
        <v>150</v>
      </c>
      <c r="AT21" s="100">
        <v>50</v>
      </c>
      <c r="AU21" s="101">
        <f t="shared" si="0"/>
        <v>200</v>
      </c>
      <c r="AV21" s="102">
        <f>'[2]NaV 2017 UZŠDaJ'!$G$20</f>
        <v>191.82</v>
      </c>
      <c r="AW21" s="15"/>
      <c r="AX21" s="10">
        <v>300</v>
      </c>
      <c r="AY21" s="18">
        <f t="shared" si="6"/>
        <v>300</v>
      </c>
      <c r="AZ21" s="11">
        <v>178</v>
      </c>
      <c r="BA21" s="10">
        <f t="shared" si="7"/>
        <v>64043</v>
      </c>
      <c r="BB21" s="10">
        <f t="shared" si="1"/>
        <v>5617</v>
      </c>
      <c r="BC21" s="10">
        <f t="shared" si="1"/>
        <v>69660</v>
      </c>
      <c r="BD21" s="10">
        <v>67781</v>
      </c>
      <c r="BE21" s="124">
        <f t="shared" si="8"/>
        <v>67779.8</v>
      </c>
      <c r="BF21" s="124">
        <f t="shared" si="9"/>
        <v>-1.1999999999970896</v>
      </c>
    </row>
    <row r="22" spans="1:58" ht="0.75" customHeight="1" x14ac:dyDescent="0.2">
      <c r="A22" s="7">
        <v>541</v>
      </c>
      <c r="B22" s="8" t="s">
        <v>27</v>
      </c>
      <c r="C22" s="9">
        <v>16</v>
      </c>
      <c r="D22" s="15">
        <v>0</v>
      </c>
      <c r="E22" s="10">
        <v>0</v>
      </c>
      <c r="F22" s="10">
        <f t="shared" si="12"/>
        <v>0</v>
      </c>
      <c r="G22" s="11">
        <v>332</v>
      </c>
      <c r="H22" s="12">
        <f>G22-'[1]Náklady Výnosy 2008 €'!F20</f>
        <v>199.22432450375092</v>
      </c>
      <c r="I22" s="97">
        <v>0</v>
      </c>
      <c r="J22" s="97">
        <v>0</v>
      </c>
      <c r="K22" s="97">
        <f t="shared" si="2"/>
        <v>0</v>
      </c>
      <c r="L22" s="98">
        <f t="shared" si="2"/>
        <v>0</v>
      </c>
      <c r="M22" s="66">
        <v>0</v>
      </c>
      <c r="N22" s="66">
        <v>0</v>
      </c>
      <c r="O22" s="66">
        <v>0</v>
      </c>
      <c r="P22" s="66">
        <v>0</v>
      </c>
      <c r="Q22" s="15"/>
      <c r="R22" s="10"/>
      <c r="S22" s="18">
        <f t="shared" si="10"/>
        <v>0</v>
      </c>
      <c r="T22" s="11"/>
      <c r="U22" s="15">
        <v>0</v>
      </c>
      <c r="V22" s="10">
        <v>0</v>
      </c>
      <c r="W22" s="10">
        <v>0</v>
      </c>
      <c r="X22" s="11">
        <v>0</v>
      </c>
      <c r="Y22" s="96"/>
      <c r="Z22" s="96"/>
      <c r="AA22" s="96">
        <v>0</v>
      </c>
      <c r="AB22" s="11">
        <v>0</v>
      </c>
      <c r="AC22" s="15"/>
      <c r="AD22" s="10"/>
      <c r="AE22" s="15"/>
      <c r="AF22" s="123"/>
      <c r="AG22" s="15"/>
      <c r="AH22" s="10"/>
      <c r="AI22" s="18">
        <f t="shared" si="3"/>
        <v>0</v>
      </c>
      <c r="AJ22" s="11"/>
      <c r="AK22" s="15"/>
      <c r="AL22" s="10"/>
      <c r="AM22" s="18">
        <f t="shared" si="4"/>
        <v>0</v>
      </c>
      <c r="AN22" s="11"/>
      <c r="AO22" s="15"/>
      <c r="AP22" s="10"/>
      <c r="AQ22" s="18">
        <f t="shared" si="5"/>
        <v>0</v>
      </c>
      <c r="AR22" s="11"/>
      <c r="AS22" s="100">
        <v>0</v>
      </c>
      <c r="AT22" s="100">
        <v>0</v>
      </c>
      <c r="AU22" s="101">
        <f t="shared" si="0"/>
        <v>0</v>
      </c>
      <c r="AV22" s="102">
        <v>0</v>
      </c>
      <c r="AW22" s="15"/>
      <c r="AX22" s="10"/>
      <c r="AY22" s="18">
        <f t="shared" si="6"/>
        <v>0</v>
      </c>
      <c r="AZ22" s="11"/>
      <c r="BA22" s="10">
        <f t="shared" si="7"/>
        <v>0</v>
      </c>
      <c r="BB22" s="10">
        <f t="shared" si="1"/>
        <v>0</v>
      </c>
      <c r="BC22" s="10">
        <f t="shared" si="1"/>
        <v>0</v>
      </c>
      <c r="BD22" s="10">
        <f t="shared" si="14"/>
        <v>332</v>
      </c>
      <c r="BE22" s="124">
        <f t="shared" si="8"/>
        <v>332</v>
      </c>
      <c r="BF22" s="124">
        <f t="shared" si="9"/>
        <v>0</v>
      </c>
    </row>
    <row r="23" spans="1:58" ht="15" hidden="1" customHeight="1" x14ac:dyDescent="0.2">
      <c r="A23" s="7">
        <v>542</v>
      </c>
      <c r="B23" s="8" t="s">
        <v>28</v>
      </c>
      <c r="C23" s="9">
        <v>17</v>
      </c>
      <c r="D23" s="15">
        <v>0</v>
      </c>
      <c r="E23" s="10">
        <v>0</v>
      </c>
      <c r="F23" s="10">
        <f t="shared" si="12"/>
        <v>0</v>
      </c>
      <c r="G23" s="11">
        <v>359</v>
      </c>
      <c r="H23" s="12">
        <f>G23-'[1]Náklady Výnosy 2008 €'!F21</f>
        <v>-2528.8709420434175</v>
      </c>
      <c r="I23" s="97">
        <v>0</v>
      </c>
      <c r="J23" s="97">
        <v>0</v>
      </c>
      <c r="K23" s="97">
        <f t="shared" si="2"/>
        <v>0</v>
      </c>
      <c r="L23" s="98">
        <f t="shared" si="2"/>
        <v>0</v>
      </c>
      <c r="M23" s="66">
        <v>0</v>
      </c>
      <c r="N23" s="66">
        <v>0</v>
      </c>
      <c r="O23" s="66">
        <v>0</v>
      </c>
      <c r="P23" s="66">
        <v>0</v>
      </c>
      <c r="Q23" s="15"/>
      <c r="R23" s="10"/>
      <c r="S23" s="18">
        <f t="shared" si="10"/>
        <v>0</v>
      </c>
      <c r="T23" s="11"/>
      <c r="U23" s="15">
        <v>0</v>
      </c>
      <c r="V23" s="10">
        <v>0</v>
      </c>
      <c r="W23" s="10">
        <v>0</v>
      </c>
      <c r="X23" s="11">
        <v>0</v>
      </c>
      <c r="Y23" s="96"/>
      <c r="Z23" s="96"/>
      <c r="AA23" s="96">
        <v>0</v>
      </c>
      <c r="AB23" s="11">
        <v>65.3</v>
      </c>
      <c r="AC23" s="15"/>
      <c r="AD23" s="10"/>
      <c r="AE23" s="15"/>
      <c r="AF23" s="123"/>
      <c r="AG23" s="15"/>
      <c r="AH23" s="10"/>
      <c r="AI23" s="18">
        <f t="shared" si="3"/>
        <v>0</v>
      </c>
      <c r="AJ23" s="11"/>
      <c r="AK23" s="15"/>
      <c r="AL23" s="10"/>
      <c r="AM23" s="18">
        <f t="shared" si="4"/>
        <v>0</v>
      </c>
      <c r="AN23" s="11"/>
      <c r="AO23" s="15"/>
      <c r="AP23" s="10"/>
      <c r="AQ23" s="18">
        <f t="shared" si="5"/>
        <v>0</v>
      </c>
      <c r="AR23" s="11"/>
      <c r="AS23" s="100">
        <v>0</v>
      </c>
      <c r="AT23" s="100">
        <v>0</v>
      </c>
      <c r="AU23" s="101">
        <f t="shared" si="0"/>
        <v>0</v>
      </c>
      <c r="AV23" s="102">
        <v>0</v>
      </c>
      <c r="AW23" s="15"/>
      <c r="AX23" s="10"/>
      <c r="AY23" s="18">
        <f t="shared" si="6"/>
        <v>0</v>
      </c>
      <c r="AZ23" s="11"/>
      <c r="BA23" s="10">
        <f t="shared" si="7"/>
        <v>0</v>
      </c>
      <c r="BB23" s="10">
        <f t="shared" si="7"/>
        <v>0</v>
      </c>
      <c r="BC23" s="10">
        <f t="shared" si="7"/>
        <v>0</v>
      </c>
      <c r="BD23" s="10">
        <f t="shared" si="14"/>
        <v>424.3</v>
      </c>
      <c r="BE23" s="124">
        <f t="shared" si="8"/>
        <v>424.3</v>
      </c>
      <c r="BF23" s="124">
        <f t="shared" si="9"/>
        <v>0</v>
      </c>
    </row>
    <row r="24" spans="1:58" ht="15" hidden="1" customHeight="1" x14ac:dyDescent="0.2">
      <c r="A24" s="7">
        <v>543</v>
      </c>
      <c r="B24" s="8" t="s">
        <v>29</v>
      </c>
      <c r="C24" s="9">
        <v>18</v>
      </c>
      <c r="D24" s="15">
        <v>0</v>
      </c>
      <c r="E24" s="10">
        <v>0</v>
      </c>
      <c r="F24" s="10">
        <f t="shared" si="12"/>
        <v>0</v>
      </c>
      <c r="G24" s="11">
        <v>0</v>
      </c>
      <c r="H24" s="12">
        <f>G24-'[1]Náklady Výnosy 2008 €'!F22</f>
        <v>-124410.80793998539</v>
      </c>
      <c r="I24" s="97">
        <v>0</v>
      </c>
      <c r="J24" s="97">
        <v>0</v>
      </c>
      <c r="K24" s="97">
        <f t="shared" si="2"/>
        <v>0</v>
      </c>
      <c r="L24" s="98">
        <f t="shared" si="2"/>
        <v>0</v>
      </c>
      <c r="M24" s="66">
        <v>0</v>
      </c>
      <c r="N24" s="66">
        <v>0</v>
      </c>
      <c r="O24" s="66">
        <v>0</v>
      </c>
      <c r="P24" s="66">
        <v>3681.5</v>
      </c>
      <c r="Q24" s="15"/>
      <c r="R24" s="10"/>
      <c r="S24" s="18">
        <f t="shared" si="10"/>
        <v>0</v>
      </c>
      <c r="T24" s="11"/>
      <c r="U24" s="15">
        <v>0</v>
      </c>
      <c r="V24" s="10">
        <v>0</v>
      </c>
      <c r="W24" s="10">
        <v>0</v>
      </c>
      <c r="X24" s="11">
        <v>0</v>
      </c>
      <c r="Y24" s="96"/>
      <c r="Z24" s="96"/>
      <c r="AA24" s="96">
        <v>0</v>
      </c>
      <c r="AB24" s="11">
        <v>0</v>
      </c>
      <c r="AC24" s="15"/>
      <c r="AD24" s="10"/>
      <c r="AE24" s="15"/>
      <c r="AF24" s="123"/>
      <c r="AG24" s="15"/>
      <c r="AH24" s="10"/>
      <c r="AI24" s="18">
        <f t="shared" si="3"/>
        <v>0</v>
      </c>
      <c r="AJ24" s="11"/>
      <c r="AK24" s="15"/>
      <c r="AL24" s="10"/>
      <c r="AM24" s="18">
        <f t="shared" si="4"/>
        <v>0</v>
      </c>
      <c r="AN24" s="11"/>
      <c r="AO24" s="15"/>
      <c r="AP24" s="10"/>
      <c r="AQ24" s="18">
        <f t="shared" si="5"/>
        <v>0</v>
      </c>
      <c r="AR24" s="11"/>
      <c r="AS24" s="100">
        <v>0</v>
      </c>
      <c r="AT24" s="100">
        <v>0</v>
      </c>
      <c r="AU24" s="101">
        <f t="shared" si="0"/>
        <v>0</v>
      </c>
      <c r="AV24" s="102">
        <v>0</v>
      </c>
      <c r="AW24" s="15"/>
      <c r="AX24" s="10"/>
      <c r="AY24" s="18">
        <f t="shared" si="6"/>
        <v>0</v>
      </c>
      <c r="AZ24" s="11"/>
      <c r="BA24" s="10">
        <f t="shared" si="7"/>
        <v>0</v>
      </c>
      <c r="BB24" s="10">
        <f t="shared" si="7"/>
        <v>0</v>
      </c>
      <c r="BC24" s="10">
        <f t="shared" si="7"/>
        <v>0</v>
      </c>
      <c r="BD24" s="10">
        <f t="shared" si="14"/>
        <v>3681.5</v>
      </c>
      <c r="BE24" s="124">
        <f t="shared" si="8"/>
        <v>3681.5</v>
      </c>
      <c r="BF24" s="124">
        <f t="shared" si="9"/>
        <v>0</v>
      </c>
    </row>
    <row r="25" spans="1:58" ht="15" hidden="1" customHeight="1" x14ac:dyDescent="0.2">
      <c r="A25" s="7">
        <v>544</v>
      </c>
      <c r="B25" s="8" t="s">
        <v>30</v>
      </c>
      <c r="C25" s="9">
        <v>19</v>
      </c>
      <c r="D25" s="15">
        <v>0</v>
      </c>
      <c r="E25" s="10">
        <v>0</v>
      </c>
      <c r="F25" s="10">
        <f t="shared" si="12"/>
        <v>0</v>
      </c>
      <c r="G25" s="11">
        <v>3</v>
      </c>
      <c r="H25" s="12">
        <f>G25-'[1]Náklady Výnosy 2008 €'!F23</f>
        <v>3</v>
      </c>
      <c r="I25" s="97">
        <v>0</v>
      </c>
      <c r="J25" s="97">
        <v>0</v>
      </c>
      <c r="K25" s="97">
        <f t="shared" si="2"/>
        <v>0</v>
      </c>
      <c r="L25" s="98">
        <v>0</v>
      </c>
      <c r="M25" s="66">
        <v>0</v>
      </c>
      <c r="N25" s="66">
        <v>0</v>
      </c>
      <c r="O25" s="66">
        <v>0</v>
      </c>
      <c r="P25" s="66">
        <v>0</v>
      </c>
      <c r="Q25" s="15"/>
      <c r="R25" s="10"/>
      <c r="S25" s="18">
        <f t="shared" si="10"/>
        <v>0</v>
      </c>
      <c r="T25" s="11"/>
      <c r="U25" s="15">
        <v>0</v>
      </c>
      <c r="V25" s="10">
        <v>0</v>
      </c>
      <c r="W25" s="10">
        <v>0</v>
      </c>
      <c r="X25" s="11">
        <v>0</v>
      </c>
      <c r="Y25" s="96"/>
      <c r="Z25" s="96"/>
      <c r="AA25" s="96">
        <v>0</v>
      </c>
      <c r="AB25" s="11">
        <v>0</v>
      </c>
      <c r="AC25" s="15"/>
      <c r="AD25" s="10"/>
      <c r="AE25" s="15"/>
      <c r="AF25" s="123"/>
      <c r="AG25" s="15"/>
      <c r="AH25" s="10"/>
      <c r="AI25" s="18">
        <f t="shared" si="3"/>
        <v>0</v>
      </c>
      <c r="AJ25" s="11"/>
      <c r="AK25" s="15"/>
      <c r="AL25" s="10"/>
      <c r="AM25" s="18">
        <f t="shared" si="4"/>
        <v>0</v>
      </c>
      <c r="AN25" s="11"/>
      <c r="AO25" s="15"/>
      <c r="AP25" s="10"/>
      <c r="AQ25" s="18">
        <f t="shared" si="5"/>
        <v>0</v>
      </c>
      <c r="AR25" s="11"/>
      <c r="AS25" s="100">
        <v>0</v>
      </c>
      <c r="AT25" s="100">
        <v>0</v>
      </c>
      <c r="AU25" s="101">
        <f t="shared" si="0"/>
        <v>0</v>
      </c>
      <c r="AV25" s="102">
        <v>0</v>
      </c>
      <c r="AW25" s="15"/>
      <c r="AX25" s="10"/>
      <c r="AY25" s="18">
        <f t="shared" si="6"/>
        <v>0</v>
      </c>
      <c r="AZ25" s="11"/>
      <c r="BA25" s="10">
        <f t="shared" si="7"/>
        <v>0</v>
      </c>
      <c r="BB25" s="10">
        <f t="shared" si="7"/>
        <v>0</v>
      </c>
      <c r="BC25" s="10">
        <f t="shared" si="7"/>
        <v>0</v>
      </c>
      <c r="BD25" s="10">
        <f t="shared" si="14"/>
        <v>3</v>
      </c>
      <c r="BE25" s="124">
        <f t="shared" si="8"/>
        <v>3</v>
      </c>
      <c r="BF25" s="124">
        <f t="shared" si="9"/>
        <v>0</v>
      </c>
    </row>
    <row r="26" spans="1:58" ht="15" hidden="1" customHeight="1" x14ac:dyDescent="0.2">
      <c r="A26" s="7">
        <v>545</v>
      </c>
      <c r="B26" s="8" t="s">
        <v>31</v>
      </c>
      <c r="C26" s="9">
        <v>20</v>
      </c>
      <c r="D26" s="15">
        <v>0</v>
      </c>
      <c r="E26" s="10">
        <v>0</v>
      </c>
      <c r="F26" s="10">
        <f t="shared" si="12"/>
        <v>0</v>
      </c>
      <c r="G26" s="11">
        <v>1050</v>
      </c>
      <c r="H26" s="12">
        <f>G26-'[1]Náklady Výnosy 2008 €'!F24</f>
        <v>-192370.96527916085</v>
      </c>
      <c r="I26" s="97">
        <v>0</v>
      </c>
      <c r="J26" s="97">
        <v>0</v>
      </c>
      <c r="K26" s="97">
        <f t="shared" si="2"/>
        <v>0</v>
      </c>
      <c r="L26" s="98">
        <f t="shared" si="2"/>
        <v>0</v>
      </c>
      <c r="M26" s="66">
        <v>0</v>
      </c>
      <c r="N26" s="66">
        <v>0</v>
      </c>
      <c r="O26" s="66">
        <v>0</v>
      </c>
      <c r="P26" s="66">
        <v>1122.3600000000001</v>
      </c>
      <c r="Q26" s="15"/>
      <c r="R26" s="10"/>
      <c r="S26" s="18">
        <f t="shared" si="10"/>
        <v>0</v>
      </c>
      <c r="T26" s="11"/>
      <c r="U26" s="15">
        <v>0</v>
      </c>
      <c r="V26" s="10">
        <v>0</v>
      </c>
      <c r="W26" s="10">
        <v>0</v>
      </c>
      <c r="X26" s="11">
        <v>110.22</v>
      </c>
      <c r="Y26" s="96"/>
      <c r="Z26" s="96"/>
      <c r="AA26" s="96">
        <v>0</v>
      </c>
      <c r="AB26" s="11">
        <v>347.19</v>
      </c>
      <c r="AC26" s="15"/>
      <c r="AD26" s="10"/>
      <c r="AE26" s="15"/>
      <c r="AF26" s="123"/>
      <c r="AG26" s="15"/>
      <c r="AH26" s="10"/>
      <c r="AI26" s="18">
        <f t="shared" si="3"/>
        <v>0</v>
      </c>
      <c r="AJ26" s="11"/>
      <c r="AK26" s="15"/>
      <c r="AL26" s="10"/>
      <c r="AM26" s="18">
        <f t="shared" si="4"/>
        <v>0</v>
      </c>
      <c r="AN26" s="11"/>
      <c r="AO26" s="15"/>
      <c r="AP26" s="10"/>
      <c r="AQ26" s="18">
        <f t="shared" si="5"/>
        <v>0</v>
      </c>
      <c r="AR26" s="11"/>
      <c r="AS26" s="100">
        <v>0</v>
      </c>
      <c r="AT26" s="100">
        <v>0</v>
      </c>
      <c r="AU26" s="101">
        <f t="shared" si="0"/>
        <v>0</v>
      </c>
      <c r="AV26" s="102">
        <v>0</v>
      </c>
      <c r="AW26" s="15"/>
      <c r="AX26" s="10"/>
      <c r="AY26" s="18">
        <f t="shared" si="6"/>
        <v>0</v>
      </c>
      <c r="AZ26" s="11"/>
      <c r="BA26" s="10">
        <f t="shared" si="7"/>
        <v>0</v>
      </c>
      <c r="BB26" s="10">
        <f t="shared" si="7"/>
        <v>0</v>
      </c>
      <c r="BC26" s="10">
        <f t="shared" si="7"/>
        <v>0</v>
      </c>
      <c r="BD26" s="10">
        <f t="shared" si="14"/>
        <v>2629.77</v>
      </c>
      <c r="BE26" s="124">
        <f t="shared" si="8"/>
        <v>2629.77</v>
      </c>
      <c r="BF26" s="124">
        <f t="shared" si="9"/>
        <v>0</v>
      </c>
    </row>
    <row r="27" spans="1:58" ht="15" hidden="1" customHeight="1" x14ac:dyDescent="0.2">
      <c r="A27" s="7">
        <v>546</v>
      </c>
      <c r="B27" s="8" t="s">
        <v>32</v>
      </c>
      <c r="C27" s="9">
        <v>21</v>
      </c>
      <c r="D27" s="15">
        <v>0</v>
      </c>
      <c r="E27" s="10">
        <v>0</v>
      </c>
      <c r="F27" s="10">
        <f t="shared" si="12"/>
        <v>0</v>
      </c>
      <c r="G27" s="11">
        <v>0</v>
      </c>
      <c r="H27" s="12">
        <f>G27-'[1]Náklady Výnosy 2008 €'!F25</f>
        <v>-165.96959437031134</v>
      </c>
      <c r="I27" s="97">
        <v>0</v>
      </c>
      <c r="J27" s="97">
        <v>0</v>
      </c>
      <c r="K27" s="97">
        <f t="shared" si="2"/>
        <v>0</v>
      </c>
      <c r="L27" s="98">
        <f t="shared" si="2"/>
        <v>0</v>
      </c>
      <c r="M27" s="66">
        <v>0</v>
      </c>
      <c r="N27" s="66">
        <v>0</v>
      </c>
      <c r="O27" s="66">
        <v>0</v>
      </c>
      <c r="P27" s="66">
        <v>0</v>
      </c>
      <c r="Q27" s="15"/>
      <c r="R27" s="10"/>
      <c r="S27" s="18">
        <f t="shared" si="10"/>
        <v>0</v>
      </c>
      <c r="T27" s="11"/>
      <c r="U27" s="15">
        <v>0</v>
      </c>
      <c r="V27" s="10">
        <v>0</v>
      </c>
      <c r="W27" s="10">
        <v>0</v>
      </c>
      <c r="X27" s="11">
        <v>0</v>
      </c>
      <c r="Y27" s="96"/>
      <c r="Z27" s="96"/>
      <c r="AA27" s="96">
        <v>0</v>
      </c>
      <c r="AB27" s="11">
        <v>0</v>
      </c>
      <c r="AC27" s="15"/>
      <c r="AD27" s="10"/>
      <c r="AE27" s="15"/>
      <c r="AF27" s="123"/>
      <c r="AG27" s="15"/>
      <c r="AH27" s="10"/>
      <c r="AI27" s="18">
        <f t="shared" si="3"/>
        <v>0</v>
      </c>
      <c r="AJ27" s="11"/>
      <c r="AK27" s="15"/>
      <c r="AL27" s="10"/>
      <c r="AM27" s="18">
        <f t="shared" si="4"/>
        <v>0</v>
      </c>
      <c r="AN27" s="11"/>
      <c r="AO27" s="15"/>
      <c r="AP27" s="10"/>
      <c r="AQ27" s="18">
        <f t="shared" si="5"/>
        <v>0</v>
      </c>
      <c r="AR27" s="11"/>
      <c r="AS27" s="100">
        <v>0</v>
      </c>
      <c r="AT27" s="100">
        <v>0</v>
      </c>
      <c r="AU27" s="101">
        <f t="shared" si="0"/>
        <v>0</v>
      </c>
      <c r="AV27" s="102">
        <v>0</v>
      </c>
      <c r="AW27" s="15"/>
      <c r="AX27" s="10"/>
      <c r="AY27" s="18">
        <f t="shared" si="6"/>
        <v>0</v>
      </c>
      <c r="AZ27" s="11"/>
      <c r="BA27" s="10">
        <f t="shared" si="7"/>
        <v>0</v>
      </c>
      <c r="BB27" s="10">
        <f t="shared" si="7"/>
        <v>0</v>
      </c>
      <c r="BC27" s="10">
        <f t="shared" si="7"/>
        <v>0</v>
      </c>
      <c r="BD27" s="10">
        <f t="shared" si="14"/>
        <v>0</v>
      </c>
      <c r="BE27" s="124">
        <f t="shared" si="8"/>
        <v>0</v>
      </c>
      <c r="BF27" s="124">
        <f t="shared" si="9"/>
        <v>0</v>
      </c>
    </row>
    <row r="28" spans="1:58" ht="15" customHeight="1" x14ac:dyDescent="0.2">
      <c r="A28" s="7">
        <v>547</v>
      </c>
      <c r="B28" s="8" t="s">
        <v>33</v>
      </c>
      <c r="C28" s="9">
        <v>22</v>
      </c>
      <c r="D28" s="15">
        <v>0</v>
      </c>
      <c r="E28" s="10">
        <v>0</v>
      </c>
      <c r="F28" s="10">
        <f t="shared" si="12"/>
        <v>0</v>
      </c>
      <c r="G28" s="11">
        <v>0</v>
      </c>
      <c r="H28" s="12">
        <f>G28-'[1]Náklady Výnosy 2008 €'!F26</f>
        <v>-697.07229635530769</v>
      </c>
      <c r="I28" s="97">
        <v>0</v>
      </c>
      <c r="J28" s="97">
        <v>0</v>
      </c>
      <c r="K28" s="97">
        <f t="shared" si="2"/>
        <v>0</v>
      </c>
      <c r="L28" s="98">
        <f t="shared" si="2"/>
        <v>0</v>
      </c>
      <c r="M28" s="66">
        <v>0</v>
      </c>
      <c r="N28" s="66">
        <v>0</v>
      </c>
      <c r="O28" s="66">
        <v>0</v>
      </c>
      <c r="P28" s="66">
        <v>31.65</v>
      </c>
      <c r="Q28" s="15"/>
      <c r="R28" s="10"/>
      <c r="S28" s="18">
        <f t="shared" si="10"/>
        <v>0</v>
      </c>
      <c r="T28" s="11">
        <v>14888</v>
      </c>
      <c r="U28" s="15">
        <v>0</v>
      </c>
      <c r="V28" s="10">
        <v>0</v>
      </c>
      <c r="W28" s="10">
        <v>0</v>
      </c>
      <c r="X28" s="11">
        <v>0</v>
      </c>
      <c r="Y28" s="96"/>
      <c r="Z28" s="96"/>
      <c r="AA28" s="96">
        <v>0</v>
      </c>
      <c r="AB28" s="11">
        <v>0</v>
      </c>
      <c r="AC28" s="96">
        <v>17463</v>
      </c>
      <c r="AD28" s="99">
        <v>2671</v>
      </c>
      <c r="AE28" s="120">
        <f t="shared" ref="AE28:AE38" si="15">SUM(AC28:AD28)</f>
        <v>20134</v>
      </c>
      <c r="AF28" s="122">
        <v>20801.490000000002</v>
      </c>
      <c r="AG28" s="15"/>
      <c r="AH28" s="10"/>
      <c r="AI28" s="18">
        <f t="shared" si="3"/>
        <v>0</v>
      </c>
      <c r="AJ28" s="11"/>
      <c r="AK28" s="15"/>
      <c r="AL28" s="10"/>
      <c r="AM28" s="18">
        <f t="shared" si="4"/>
        <v>0</v>
      </c>
      <c r="AN28" s="11"/>
      <c r="AO28" s="15"/>
      <c r="AP28" s="10"/>
      <c r="AQ28" s="18">
        <f t="shared" si="5"/>
        <v>0</v>
      </c>
      <c r="AR28" s="11"/>
      <c r="AS28" s="100">
        <v>0</v>
      </c>
      <c r="AT28" s="100">
        <v>0</v>
      </c>
      <c r="AU28" s="101">
        <f t="shared" si="0"/>
        <v>0</v>
      </c>
      <c r="AV28" s="102">
        <v>0</v>
      </c>
      <c r="AW28" s="15"/>
      <c r="AX28" s="10"/>
      <c r="AY28" s="18">
        <f t="shared" si="6"/>
        <v>0</v>
      </c>
      <c r="AZ28" s="11"/>
      <c r="BA28" s="10">
        <f t="shared" si="7"/>
        <v>17463</v>
      </c>
      <c r="BB28" s="10">
        <f t="shared" si="7"/>
        <v>2671</v>
      </c>
      <c r="BC28" s="10">
        <f t="shared" si="7"/>
        <v>20134</v>
      </c>
      <c r="BD28" s="10">
        <v>35721</v>
      </c>
      <c r="BE28" s="124">
        <f t="shared" si="8"/>
        <v>35721.14</v>
      </c>
      <c r="BF28" s="124">
        <f t="shared" si="9"/>
        <v>0.13999999999941792</v>
      </c>
    </row>
    <row r="29" spans="1:58" ht="0.75" customHeight="1" x14ac:dyDescent="0.2">
      <c r="A29" s="7">
        <v>548</v>
      </c>
      <c r="B29" s="8" t="s">
        <v>34</v>
      </c>
      <c r="C29" s="9">
        <v>23</v>
      </c>
      <c r="D29" s="15">
        <v>0</v>
      </c>
      <c r="E29" s="10">
        <v>0</v>
      </c>
      <c r="F29" s="10">
        <f t="shared" si="12"/>
        <v>0</v>
      </c>
      <c r="G29" s="11">
        <v>0</v>
      </c>
      <c r="H29" s="12">
        <f>G29-'[1]Náklady Výnosy 2008 €'!F27</f>
        <v>-8630.4189072561894</v>
      </c>
      <c r="I29" s="97">
        <v>0</v>
      </c>
      <c r="J29" s="97">
        <v>0</v>
      </c>
      <c r="K29" s="97">
        <f t="shared" si="2"/>
        <v>0</v>
      </c>
      <c r="L29" s="98">
        <f t="shared" si="2"/>
        <v>0</v>
      </c>
      <c r="M29" s="66">
        <v>0</v>
      </c>
      <c r="N29" s="66">
        <v>0</v>
      </c>
      <c r="O29" s="66">
        <v>0</v>
      </c>
      <c r="P29" s="66">
        <v>0</v>
      </c>
      <c r="Q29" s="15"/>
      <c r="R29" s="10"/>
      <c r="S29" s="18">
        <f t="shared" si="10"/>
        <v>0</v>
      </c>
      <c r="T29" s="11"/>
      <c r="U29" s="15">
        <v>0</v>
      </c>
      <c r="V29" s="10">
        <v>0</v>
      </c>
      <c r="W29" s="10">
        <v>0</v>
      </c>
      <c r="X29" s="11">
        <v>269.99</v>
      </c>
      <c r="Y29" s="96"/>
      <c r="Z29" s="96"/>
      <c r="AA29" s="96">
        <v>0</v>
      </c>
      <c r="AB29" s="11">
        <v>114.47</v>
      </c>
      <c r="AC29" s="96"/>
      <c r="AD29" s="99"/>
      <c r="AE29" s="120">
        <f t="shared" si="15"/>
        <v>0</v>
      </c>
      <c r="AF29" s="122">
        <v>287</v>
      </c>
      <c r="AG29" s="15"/>
      <c r="AH29" s="10"/>
      <c r="AI29" s="18">
        <f t="shared" si="3"/>
        <v>0</v>
      </c>
      <c r="AJ29" s="11"/>
      <c r="AK29" s="15"/>
      <c r="AL29" s="10"/>
      <c r="AM29" s="18">
        <f t="shared" si="4"/>
        <v>0</v>
      </c>
      <c r="AN29" s="11"/>
      <c r="AO29" s="15"/>
      <c r="AP29" s="10"/>
      <c r="AQ29" s="18">
        <f t="shared" si="5"/>
        <v>0</v>
      </c>
      <c r="AR29" s="11"/>
      <c r="AS29" s="100">
        <v>0</v>
      </c>
      <c r="AT29" s="100">
        <v>0</v>
      </c>
      <c r="AU29" s="101">
        <f t="shared" si="0"/>
        <v>0</v>
      </c>
      <c r="AV29" s="102">
        <v>0</v>
      </c>
      <c r="AW29" s="15"/>
      <c r="AX29" s="10"/>
      <c r="AY29" s="18">
        <f t="shared" si="6"/>
        <v>0</v>
      </c>
      <c r="AZ29" s="11"/>
      <c r="BA29" s="10">
        <f t="shared" si="7"/>
        <v>0</v>
      </c>
      <c r="BB29" s="10">
        <f t="shared" si="7"/>
        <v>0</v>
      </c>
      <c r="BC29" s="10">
        <f t="shared" si="7"/>
        <v>0</v>
      </c>
      <c r="BD29" s="10">
        <f t="shared" si="14"/>
        <v>671.46</v>
      </c>
      <c r="BE29" s="124">
        <f t="shared" si="8"/>
        <v>671.46</v>
      </c>
      <c r="BF29" s="124">
        <f t="shared" si="9"/>
        <v>0</v>
      </c>
    </row>
    <row r="30" spans="1:58" ht="15" customHeight="1" x14ac:dyDescent="0.2">
      <c r="A30" s="7">
        <v>549</v>
      </c>
      <c r="B30" s="8" t="s">
        <v>35</v>
      </c>
      <c r="C30" s="9">
        <v>24</v>
      </c>
      <c r="D30" s="15">
        <v>1100000</v>
      </c>
      <c r="E30" s="10">
        <v>2500</v>
      </c>
      <c r="F30" s="10">
        <f t="shared" si="12"/>
        <v>1102500</v>
      </c>
      <c r="G30" s="11">
        <v>1171078</v>
      </c>
      <c r="H30" s="12">
        <f>G30-'[1]Náklady Výnosy 2008 €'!F28</f>
        <v>-3000169.4274712871</v>
      </c>
      <c r="I30" s="97">
        <v>298500</v>
      </c>
      <c r="J30" s="97">
        <v>500</v>
      </c>
      <c r="K30" s="97">
        <f t="shared" si="2"/>
        <v>299000</v>
      </c>
      <c r="L30" s="98">
        <v>360593.07</v>
      </c>
      <c r="M30" s="66">
        <v>871313</v>
      </c>
      <c r="N30" s="66">
        <v>900</v>
      </c>
      <c r="O30" s="66">
        <v>872213</v>
      </c>
      <c r="P30" s="66">
        <v>681077.95000000007</v>
      </c>
      <c r="Q30" s="15">
        <v>1300000</v>
      </c>
      <c r="R30" s="10">
        <v>20000</v>
      </c>
      <c r="S30" s="18">
        <f t="shared" si="10"/>
        <v>1320000</v>
      </c>
      <c r="T30" s="11">
        <v>1125022.02</v>
      </c>
      <c r="U30" s="15">
        <v>350000</v>
      </c>
      <c r="V30" s="10">
        <v>0</v>
      </c>
      <c r="W30" s="10">
        <v>350000</v>
      </c>
      <c r="X30" s="11">
        <v>347907.85</v>
      </c>
      <c r="Y30" s="96">
        <v>693000</v>
      </c>
      <c r="Z30" s="96">
        <v>1000</v>
      </c>
      <c r="AA30" s="96">
        <v>694000</v>
      </c>
      <c r="AB30" s="11">
        <v>1190636.6200000001</v>
      </c>
      <c r="AC30" s="96">
        <v>276955</v>
      </c>
      <c r="AD30" s="99">
        <v>6505</v>
      </c>
      <c r="AE30" s="120">
        <f t="shared" si="15"/>
        <v>283460</v>
      </c>
      <c r="AF30" s="122">
        <v>333493.39</v>
      </c>
      <c r="AG30" s="15">
        <v>980000</v>
      </c>
      <c r="AH30" s="10">
        <v>244048</v>
      </c>
      <c r="AI30" s="18">
        <f t="shared" si="3"/>
        <v>1224048</v>
      </c>
      <c r="AJ30" s="11">
        <v>966033.8</v>
      </c>
      <c r="AK30" s="15"/>
      <c r="AL30" s="10"/>
      <c r="AM30" s="18">
        <f t="shared" si="4"/>
        <v>0</v>
      </c>
      <c r="AN30" s="11">
        <v>1604</v>
      </c>
      <c r="AO30" s="15"/>
      <c r="AP30" s="10"/>
      <c r="AQ30" s="18">
        <f t="shared" si="5"/>
        <v>0</v>
      </c>
      <c r="AR30" s="11">
        <v>118</v>
      </c>
      <c r="AS30" s="100">
        <v>43500</v>
      </c>
      <c r="AT30" s="100">
        <v>28000</v>
      </c>
      <c r="AU30" s="101">
        <f t="shared" si="0"/>
        <v>71500</v>
      </c>
      <c r="AV30" s="102">
        <f>'[2]NaV 2017 UZŠDaJ'!$G$29</f>
        <v>70527.989999999991</v>
      </c>
      <c r="AW30" s="15"/>
      <c r="AX30" s="10">
        <v>9000</v>
      </c>
      <c r="AY30" s="18">
        <f t="shared" si="6"/>
        <v>9000</v>
      </c>
      <c r="AZ30" s="11">
        <v>13337</v>
      </c>
      <c r="BA30" s="10">
        <f t="shared" si="7"/>
        <v>5913268</v>
      </c>
      <c r="BB30" s="10">
        <f t="shared" si="7"/>
        <v>312453</v>
      </c>
      <c r="BC30" s="10">
        <f t="shared" si="7"/>
        <v>6225721</v>
      </c>
      <c r="BD30" s="10">
        <v>6261430</v>
      </c>
      <c r="BE30" s="124">
        <f t="shared" si="8"/>
        <v>6261429.6899999995</v>
      </c>
      <c r="BF30" s="124">
        <f t="shared" si="9"/>
        <v>-0.31000000052154064</v>
      </c>
    </row>
    <row r="31" spans="1:58" ht="21" customHeight="1" x14ac:dyDescent="0.2">
      <c r="A31" s="16">
        <v>551</v>
      </c>
      <c r="B31" s="17" t="s">
        <v>36</v>
      </c>
      <c r="C31" s="9">
        <v>25</v>
      </c>
      <c r="D31" s="18">
        <v>450000</v>
      </c>
      <c r="E31" s="10">
        <v>2600</v>
      </c>
      <c r="F31" s="10">
        <f t="shared" si="12"/>
        <v>452600</v>
      </c>
      <c r="G31" s="11">
        <v>454988</v>
      </c>
      <c r="H31" s="12">
        <f>G31-'[1]Náklady Výnosy 2008 €'!F29</f>
        <v>-4037211.4290645951</v>
      </c>
      <c r="I31" s="97">
        <v>352158</v>
      </c>
      <c r="J31" s="97">
        <v>0</v>
      </c>
      <c r="K31" s="97">
        <f t="shared" si="2"/>
        <v>352158</v>
      </c>
      <c r="L31" s="98">
        <v>447268.64</v>
      </c>
      <c r="M31" s="66">
        <v>807420</v>
      </c>
      <c r="N31" s="66">
        <v>5762</v>
      </c>
      <c r="O31" s="66">
        <v>813182</v>
      </c>
      <c r="P31" s="66">
        <v>907503.41</v>
      </c>
      <c r="Q31" s="18">
        <v>1700000</v>
      </c>
      <c r="R31" s="10">
        <v>1562</v>
      </c>
      <c r="S31" s="18">
        <f t="shared" si="10"/>
        <v>1701562</v>
      </c>
      <c r="T31" s="11">
        <v>1547316.05</v>
      </c>
      <c r="U31" s="18">
        <v>70000</v>
      </c>
      <c r="V31" s="10">
        <v>0</v>
      </c>
      <c r="W31" s="10">
        <v>70000</v>
      </c>
      <c r="X31" s="11">
        <v>69768.67</v>
      </c>
      <c r="Y31" s="96">
        <v>4500000</v>
      </c>
      <c r="Z31" s="96"/>
      <c r="AA31" s="96">
        <v>4500000</v>
      </c>
      <c r="AB31" s="11">
        <v>4718755.7300000004</v>
      </c>
      <c r="AC31" s="96">
        <v>30361</v>
      </c>
      <c r="AD31" s="99"/>
      <c r="AE31" s="120">
        <f t="shared" si="15"/>
        <v>30361</v>
      </c>
      <c r="AF31" s="122">
        <v>46204.71</v>
      </c>
      <c r="AG31" s="18">
        <v>8236341</v>
      </c>
      <c r="AH31" s="10">
        <v>0</v>
      </c>
      <c r="AI31" s="18">
        <f t="shared" si="3"/>
        <v>8236341</v>
      </c>
      <c r="AJ31" s="11">
        <v>9199565.8699999992</v>
      </c>
      <c r="AK31" s="18">
        <v>166</v>
      </c>
      <c r="AL31" s="10"/>
      <c r="AM31" s="18">
        <f t="shared" si="4"/>
        <v>166</v>
      </c>
      <c r="AN31" s="11">
        <v>166</v>
      </c>
      <c r="AO31" s="18">
        <v>43881</v>
      </c>
      <c r="AP31" s="10"/>
      <c r="AQ31" s="18">
        <f t="shared" si="5"/>
        <v>43881</v>
      </c>
      <c r="AR31" s="11">
        <v>43881</v>
      </c>
      <c r="AS31" s="100">
        <v>128536</v>
      </c>
      <c r="AT31" s="100">
        <v>0</v>
      </c>
      <c r="AU31" s="101">
        <f t="shared" si="0"/>
        <v>128536</v>
      </c>
      <c r="AV31" s="102">
        <f>'[2]NaV 2017 UZŠDaJ'!$G$30</f>
        <v>128536.41</v>
      </c>
      <c r="AW31" s="18">
        <v>101630</v>
      </c>
      <c r="AX31" s="10">
        <v>12000</v>
      </c>
      <c r="AY31" s="18">
        <f>AX31+AW31</f>
        <v>113630</v>
      </c>
      <c r="AZ31" s="11">
        <v>106825</v>
      </c>
      <c r="BA31" s="10">
        <f t="shared" si="7"/>
        <v>16420493</v>
      </c>
      <c r="BB31" s="10">
        <f t="shared" si="7"/>
        <v>21924</v>
      </c>
      <c r="BC31" s="10">
        <f t="shared" si="7"/>
        <v>16442417</v>
      </c>
      <c r="BD31" s="10">
        <v>17670779</v>
      </c>
      <c r="BE31" s="124">
        <f t="shared" si="8"/>
        <v>17670779.489999998</v>
      </c>
      <c r="BF31" s="124">
        <f t="shared" si="9"/>
        <v>0.48999999836087227</v>
      </c>
    </row>
    <row r="32" spans="1:58" ht="20.25" hidden="1" customHeight="1" x14ac:dyDescent="0.2">
      <c r="A32" s="7">
        <v>552</v>
      </c>
      <c r="B32" s="19" t="s">
        <v>37</v>
      </c>
      <c r="C32" s="9">
        <v>26</v>
      </c>
      <c r="D32" s="15">
        <v>0</v>
      </c>
      <c r="E32" s="10">
        <v>0</v>
      </c>
      <c r="F32" s="10">
        <f t="shared" si="12"/>
        <v>0</v>
      </c>
      <c r="G32" s="11">
        <v>21774</v>
      </c>
      <c r="H32" s="12">
        <f>G32-'[1]Náklady Výnosy 2008 €'!F30</f>
        <v>-527386.19385248621</v>
      </c>
      <c r="I32" s="97">
        <v>0</v>
      </c>
      <c r="J32" s="97">
        <v>0</v>
      </c>
      <c r="K32" s="97">
        <f t="shared" si="2"/>
        <v>0</v>
      </c>
      <c r="L32" s="98">
        <f t="shared" si="2"/>
        <v>0</v>
      </c>
      <c r="M32" s="66">
        <v>0</v>
      </c>
      <c r="N32" s="66">
        <v>0</v>
      </c>
      <c r="O32" s="66">
        <v>0</v>
      </c>
      <c r="P32" s="66">
        <v>0</v>
      </c>
      <c r="Q32" s="15"/>
      <c r="R32" s="10"/>
      <c r="S32" s="18">
        <f t="shared" si="10"/>
        <v>0</v>
      </c>
      <c r="T32" s="11"/>
      <c r="U32" s="15">
        <v>0</v>
      </c>
      <c r="V32" s="10">
        <v>0</v>
      </c>
      <c r="W32" s="10">
        <v>0</v>
      </c>
      <c r="X32" s="11">
        <v>0</v>
      </c>
      <c r="Y32" s="96"/>
      <c r="Z32" s="96"/>
      <c r="AA32" s="96">
        <v>0</v>
      </c>
      <c r="AB32" s="11">
        <v>0</v>
      </c>
      <c r="AC32" s="96"/>
      <c r="AD32" s="99"/>
      <c r="AE32" s="120">
        <f t="shared" si="15"/>
        <v>0</v>
      </c>
      <c r="AF32" s="122"/>
      <c r="AG32" s="15"/>
      <c r="AH32" s="10">
        <v>0</v>
      </c>
      <c r="AI32" s="18">
        <f t="shared" si="3"/>
        <v>0</v>
      </c>
      <c r="AJ32" s="11">
        <v>0</v>
      </c>
      <c r="AK32" s="15"/>
      <c r="AL32" s="10"/>
      <c r="AM32" s="18">
        <f t="shared" si="4"/>
        <v>0</v>
      </c>
      <c r="AN32" s="11"/>
      <c r="AO32" s="15"/>
      <c r="AP32" s="10"/>
      <c r="AQ32" s="18">
        <f t="shared" si="5"/>
        <v>0</v>
      </c>
      <c r="AR32" s="11"/>
      <c r="AS32" s="100">
        <v>0</v>
      </c>
      <c r="AT32" s="100">
        <v>0</v>
      </c>
      <c r="AU32" s="101">
        <f t="shared" si="0"/>
        <v>0</v>
      </c>
      <c r="AV32" s="102">
        <v>0</v>
      </c>
      <c r="AW32" s="15"/>
      <c r="AX32" s="10"/>
      <c r="AY32" s="18">
        <f t="shared" si="6"/>
        <v>0</v>
      </c>
      <c r="AZ32" s="11"/>
      <c r="BA32" s="10">
        <f t="shared" si="7"/>
        <v>0</v>
      </c>
      <c r="BB32" s="10">
        <f t="shared" si="7"/>
        <v>0</v>
      </c>
      <c r="BC32" s="10">
        <f t="shared" si="7"/>
        <v>0</v>
      </c>
      <c r="BD32" s="10">
        <f t="shared" si="14"/>
        <v>21774</v>
      </c>
      <c r="BE32" s="124">
        <f t="shared" si="8"/>
        <v>21774</v>
      </c>
      <c r="BF32" s="124">
        <f t="shared" si="9"/>
        <v>0</v>
      </c>
    </row>
    <row r="33" spans="1:58" ht="15" hidden="1" customHeight="1" x14ac:dyDescent="0.2">
      <c r="A33" s="7">
        <v>553</v>
      </c>
      <c r="B33" s="8" t="s">
        <v>38</v>
      </c>
      <c r="C33" s="9">
        <v>27</v>
      </c>
      <c r="D33" s="15">
        <v>0</v>
      </c>
      <c r="E33" s="10">
        <v>0</v>
      </c>
      <c r="F33" s="10">
        <f t="shared" si="12"/>
        <v>0</v>
      </c>
      <c r="G33" s="11">
        <v>0</v>
      </c>
      <c r="H33" s="12">
        <f>G33-'[1]Náklady Výnosy 2008 €'!F31</f>
        <v>0</v>
      </c>
      <c r="I33" s="97">
        <v>0</v>
      </c>
      <c r="J33" s="97">
        <v>0</v>
      </c>
      <c r="K33" s="97">
        <f t="shared" si="2"/>
        <v>0</v>
      </c>
      <c r="L33" s="98">
        <f t="shared" si="2"/>
        <v>0</v>
      </c>
      <c r="M33" s="66">
        <v>0</v>
      </c>
      <c r="N33" s="66">
        <v>0</v>
      </c>
      <c r="O33" s="66">
        <v>0</v>
      </c>
      <c r="P33" s="66">
        <v>0</v>
      </c>
      <c r="Q33" s="15"/>
      <c r="R33" s="10"/>
      <c r="S33" s="18">
        <f t="shared" si="10"/>
        <v>0</v>
      </c>
      <c r="T33" s="11"/>
      <c r="U33" s="15">
        <v>0</v>
      </c>
      <c r="V33" s="10">
        <v>0</v>
      </c>
      <c r="W33" s="10">
        <v>0</v>
      </c>
      <c r="X33" s="11">
        <v>0</v>
      </c>
      <c r="Y33" s="96"/>
      <c r="Z33" s="96"/>
      <c r="AA33" s="96">
        <v>0</v>
      </c>
      <c r="AB33" s="11">
        <v>0</v>
      </c>
      <c r="AC33" s="96"/>
      <c r="AD33" s="99"/>
      <c r="AE33" s="120">
        <f t="shared" si="15"/>
        <v>0</v>
      </c>
      <c r="AF33" s="122"/>
      <c r="AG33" s="15"/>
      <c r="AH33" s="10"/>
      <c r="AI33" s="18">
        <f t="shared" si="3"/>
        <v>0</v>
      </c>
      <c r="AJ33" s="11"/>
      <c r="AK33" s="15"/>
      <c r="AL33" s="10"/>
      <c r="AM33" s="18">
        <f t="shared" si="4"/>
        <v>0</v>
      </c>
      <c r="AN33" s="11"/>
      <c r="AO33" s="15"/>
      <c r="AP33" s="10"/>
      <c r="AQ33" s="18">
        <f t="shared" si="5"/>
        <v>0</v>
      </c>
      <c r="AR33" s="11"/>
      <c r="AS33" s="100">
        <v>0</v>
      </c>
      <c r="AT33" s="100">
        <v>0</v>
      </c>
      <c r="AU33" s="101">
        <f t="shared" si="0"/>
        <v>0</v>
      </c>
      <c r="AV33" s="102">
        <v>0</v>
      </c>
      <c r="AW33" s="15"/>
      <c r="AX33" s="10"/>
      <c r="AY33" s="18">
        <f t="shared" si="6"/>
        <v>0</v>
      </c>
      <c r="AZ33" s="11"/>
      <c r="BA33" s="10">
        <f t="shared" si="7"/>
        <v>0</v>
      </c>
      <c r="BB33" s="10">
        <f t="shared" si="7"/>
        <v>0</v>
      </c>
      <c r="BC33" s="10">
        <f t="shared" si="7"/>
        <v>0</v>
      </c>
      <c r="BD33" s="10">
        <f t="shared" si="14"/>
        <v>0</v>
      </c>
      <c r="BE33" s="124">
        <f t="shared" si="8"/>
        <v>0</v>
      </c>
      <c r="BF33" s="124">
        <f t="shared" si="9"/>
        <v>0</v>
      </c>
    </row>
    <row r="34" spans="1:58" ht="15" hidden="1" customHeight="1" x14ac:dyDescent="0.2">
      <c r="A34" s="7">
        <v>554</v>
      </c>
      <c r="B34" s="8" t="s">
        <v>39</v>
      </c>
      <c r="C34" s="9">
        <v>28</v>
      </c>
      <c r="D34" s="15">
        <v>0</v>
      </c>
      <c r="E34" s="10">
        <v>0</v>
      </c>
      <c r="F34" s="10">
        <f t="shared" si="12"/>
        <v>0</v>
      </c>
      <c r="G34" s="11">
        <v>0</v>
      </c>
      <c r="H34" s="12">
        <f>G34-'[1]Náklady Výnosy 2008 €'!F32</f>
        <v>0</v>
      </c>
      <c r="I34" s="97">
        <v>0</v>
      </c>
      <c r="J34" s="97">
        <v>0</v>
      </c>
      <c r="K34" s="97">
        <f t="shared" si="2"/>
        <v>0</v>
      </c>
      <c r="L34" s="98">
        <f t="shared" si="2"/>
        <v>0</v>
      </c>
      <c r="M34" s="66">
        <v>0</v>
      </c>
      <c r="N34" s="66">
        <v>0</v>
      </c>
      <c r="O34" s="66">
        <v>0</v>
      </c>
      <c r="P34" s="66">
        <v>0</v>
      </c>
      <c r="Q34" s="15"/>
      <c r="R34" s="10"/>
      <c r="S34" s="18">
        <f t="shared" si="10"/>
        <v>0</v>
      </c>
      <c r="T34" s="11"/>
      <c r="U34" s="15">
        <v>0</v>
      </c>
      <c r="V34" s="10">
        <v>0</v>
      </c>
      <c r="W34" s="10">
        <v>0</v>
      </c>
      <c r="X34" s="11">
        <v>0</v>
      </c>
      <c r="Y34" s="96"/>
      <c r="Z34" s="96"/>
      <c r="AA34" s="96">
        <v>0</v>
      </c>
      <c r="AB34" s="11">
        <v>0</v>
      </c>
      <c r="AC34" s="96"/>
      <c r="AD34" s="99"/>
      <c r="AE34" s="120">
        <f t="shared" si="15"/>
        <v>0</v>
      </c>
      <c r="AF34" s="122"/>
      <c r="AG34" s="15"/>
      <c r="AH34" s="10"/>
      <c r="AI34" s="18">
        <f t="shared" si="3"/>
        <v>0</v>
      </c>
      <c r="AJ34" s="11"/>
      <c r="AK34" s="15"/>
      <c r="AL34" s="10"/>
      <c r="AM34" s="18">
        <f t="shared" si="4"/>
        <v>0</v>
      </c>
      <c r="AN34" s="11"/>
      <c r="AO34" s="15"/>
      <c r="AP34" s="10"/>
      <c r="AQ34" s="18">
        <f t="shared" si="5"/>
        <v>0</v>
      </c>
      <c r="AR34" s="11"/>
      <c r="AS34" s="100">
        <v>0</v>
      </c>
      <c r="AT34" s="100">
        <v>0</v>
      </c>
      <c r="AU34" s="101">
        <f t="shared" si="0"/>
        <v>0</v>
      </c>
      <c r="AV34" s="102">
        <v>0</v>
      </c>
      <c r="AW34" s="15"/>
      <c r="AX34" s="10"/>
      <c r="AY34" s="18">
        <f t="shared" si="6"/>
        <v>0</v>
      </c>
      <c r="AZ34" s="11"/>
      <c r="BA34" s="10">
        <f t="shared" si="7"/>
        <v>0</v>
      </c>
      <c r="BB34" s="10">
        <f t="shared" si="7"/>
        <v>0</v>
      </c>
      <c r="BC34" s="10">
        <f t="shared" si="7"/>
        <v>0</v>
      </c>
      <c r="BD34" s="10">
        <f t="shared" si="14"/>
        <v>0</v>
      </c>
      <c r="BE34" s="124">
        <f t="shared" si="8"/>
        <v>0</v>
      </c>
      <c r="BF34" s="124">
        <f t="shared" si="9"/>
        <v>0</v>
      </c>
    </row>
    <row r="35" spans="1:58" ht="15" hidden="1" customHeight="1" x14ac:dyDescent="0.2">
      <c r="A35" s="7">
        <v>555</v>
      </c>
      <c r="B35" s="8" t="s">
        <v>40</v>
      </c>
      <c r="C35" s="9">
        <v>29</v>
      </c>
      <c r="D35" s="15">
        <v>0</v>
      </c>
      <c r="E35" s="10">
        <v>0</v>
      </c>
      <c r="F35" s="10">
        <f t="shared" si="12"/>
        <v>0</v>
      </c>
      <c r="G35" s="11">
        <v>0</v>
      </c>
      <c r="H35" s="12">
        <f>G35-'[1]Náklady Výnosy 2008 €'!F33</f>
        <v>0</v>
      </c>
      <c r="I35" s="97">
        <v>0</v>
      </c>
      <c r="J35" s="97">
        <v>0</v>
      </c>
      <c r="K35" s="97">
        <f t="shared" si="2"/>
        <v>0</v>
      </c>
      <c r="L35" s="98">
        <f t="shared" si="2"/>
        <v>0</v>
      </c>
      <c r="M35" s="66">
        <v>0</v>
      </c>
      <c r="N35" s="66">
        <v>0</v>
      </c>
      <c r="O35" s="66">
        <v>0</v>
      </c>
      <c r="P35" s="66">
        <v>0</v>
      </c>
      <c r="Q35" s="15"/>
      <c r="R35" s="10"/>
      <c r="S35" s="18">
        <f t="shared" si="10"/>
        <v>0</v>
      </c>
      <c r="T35" s="11"/>
      <c r="U35" s="15">
        <v>0</v>
      </c>
      <c r="V35" s="10">
        <v>0</v>
      </c>
      <c r="W35" s="10">
        <v>0</v>
      </c>
      <c r="X35" s="11">
        <v>0</v>
      </c>
      <c r="Y35" s="96"/>
      <c r="Z35" s="96"/>
      <c r="AA35" s="96">
        <v>0</v>
      </c>
      <c r="AB35" s="11">
        <v>0</v>
      </c>
      <c r="AC35" s="96"/>
      <c r="AD35" s="99"/>
      <c r="AE35" s="120">
        <f t="shared" si="15"/>
        <v>0</v>
      </c>
      <c r="AF35" s="122"/>
      <c r="AG35" s="15"/>
      <c r="AH35" s="10"/>
      <c r="AI35" s="18">
        <f t="shared" si="3"/>
        <v>0</v>
      </c>
      <c r="AJ35" s="11"/>
      <c r="AK35" s="15"/>
      <c r="AL35" s="10"/>
      <c r="AM35" s="18">
        <f t="shared" si="4"/>
        <v>0</v>
      </c>
      <c r="AN35" s="11"/>
      <c r="AO35" s="15"/>
      <c r="AP35" s="10"/>
      <c r="AQ35" s="18">
        <f t="shared" si="5"/>
        <v>0</v>
      </c>
      <c r="AR35" s="11"/>
      <c r="AS35" s="100">
        <v>0</v>
      </c>
      <c r="AT35" s="100">
        <v>0</v>
      </c>
      <c r="AU35" s="101">
        <f t="shared" si="0"/>
        <v>0</v>
      </c>
      <c r="AV35" s="102">
        <v>0</v>
      </c>
      <c r="AW35" s="15"/>
      <c r="AX35" s="10"/>
      <c r="AY35" s="18">
        <f t="shared" si="6"/>
        <v>0</v>
      </c>
      <c r="AZ35" s="11"/>
      <c r="BA35" s="10">
        <f t="shared" si="7"/>
        <v>0</v>
      </c>
      <c r="BB35" s="10">
        <f t="shared" si="7"/>
        <v>0</v>
      </c>
      <c r="BC35" s="10">
        <f t="shared" si="7"/>
        <v>0</v>
      </c>
      <c r="BD35" s="10">
        <f t="shared" si="14"/>
        <v>0</v>
      </c>
      <c r="BE35" s="124">
        <f t="shared" si="8"/>
        <v>0</v>
      </c>
      <c r="BF35" s="124">
        <f t="shared" si="9"/>
        <v>0</v>
      </c>
    </row>
    <row r="36" spans="1:58" ht="15" customHeight="1" x14ac:dyDescent="0.2">
      <c r="A36" s="7">
        <v>556</v>
      </c>
      <c r="B36" s="8" t="s">
        <v>41</v>
      </c>
      <c r="C36" s="9">
        <v>30</v>
      </c>
      <c r="D36" s="15">
        <v>760000</v>
      </c>
      <c r="E36" s="10">
        <v>0</v>
      </c>
      <c r="F36" s="10">
        <f t="shared" si="12"/>
        <v>760000</v>
      </c>
      <c r="G36" s="11">
        <v>767968</v>
      </c>
      <c r="H36" s="12">
        <f>G36-'[1]Náklady Výnosy 2008 €'!F34</f>
        <v>-2480222.9314213633</v>
      </c>
      <c r="I36" s="97">
        <v>299500</v>
      </c>
      <c r="J36" s="97">
        <v>0</v>
      </c>
      <c r="K36" s="97">
        <f t="shared" si="2"/>
        <v>299500</v>
      </c>
      <c r="L36" s="98">
        <v>299236.94</v>
      </c>
      <c r="M36" s="66">
        <v>755175</v>
      </c>
      <c r="N36" s="66">
        <v>0</v>
      </c>
      <c r="O36" s="66">
        <v>755175</v>
      </c>
      <c r="P36" s="66">
        <v>703068</v>
      </c>
      <c r="Q36" s="15">
        <v>715000</v>
      </c>
      <c r="R36" s="10"/>
      <c r="S36" s="18">
        <f t="shared" si="10"/>
        <v>715000</v>
      </c>
      <c r="T36" s="11">
        <v>714604.74</v>
      </c>
      <c r="U36" s="15">
        <v>200000</v>
      </c>
      <c r="V36" s="10">
        <v>0</v>
      </c>
      <c r="W36" s="10">
        <v>200000</v>
      </c>
      <c r="X36" s="11">
        <v>204790</v>
      </c>
      <c r="Y36" s="96">
        <v>610764</v>
      </c>
      <c r="Z36" s="96"/>
      <c r="AA36" s="96">
        <v>610764</v>
      </c>
      <c r="AB36" s="11">
        <v>639371</v>
      </c>
      <c r="AC36" s="96">
        <v>227818</v>
      </c>
      <c r="AD36" s="99"/>
      <c r="AE36" s="120">
        <f t="shared" si="15"/>
        <v>227818</v>
      </c>
      <c r="AF36" s="122">
        <v>458746</v>
      </c>
      <c r="AG36" s="15">
        <v>50587</v>
      </c>
      <c r="AH36" s="10">
        <v>0</v>
      </c>
      <c r="AI36" s="18">
        <f t="shared" si="3"/>
        <v>50587</v>
      </c>
      <c r="AJ36" s="11">
        <v>419248.62</v>
      </c>
      <c r="AK36" s="15"/>
      <c r="AL36" s="10"/>
      <c r="AM36" s="18">
        <f t="shared" si="4"/>
        <v>0</v>
      </c>
      <c r="AN36" s="11"/>
      <c r="AO36" s="15"/>
      <c r="AP36" s="10"/>
      <c r="AQ36" s="18">
        <f t="shared" si="5"/>
        <v>0</v>
      </c>
      <c r="AR36" s="11"/>
      <c r="AS36" s="100">
        <v>0</v>
      </c>
      <c r="AT36" s="100">
        <v>0</v>
      </c>
      <c r="AU36" s="101">
        <f t="shared" si="0"/>
        <v>0</v>
      </c>
      <c r="AV36" s="102">
        <v>0</v>
      </c>
      <c r="AW36" s="15"/>
      <c r="AX36" s="10"/>
      <c r="AY36" s="18">
        <f t="shared" si="6"/>
        <v>0</v>
      </c>
      <c r="AZ36" s="11"/>
      <c r="BA36" s="10">
        <f t="shared" si="7"/>
        <v>3618844</v>
      </c>
      <c r="BB36" s="10">
        <f t="shared" si="7"/>
        <v>0</v>
      </c>
      <c r="BC36" s="10">
        <f t="shared" si="7"/>
        <v>3618844</v>
      </c>
      <c r="BD36" s="10">
        <f t="shared" si="14"/>
        <v>4207033.3</v>
      </c>
      <c r="BE36" s="124">
        <f t="shared" si="8"/>
        <v>4207033.3</v>
      </c>
      <c r="BF36" s="124">
        <f t="shared" si="9"/>
        <v>0</v>
      </c>
    </row>
    <row r="37" spans="1:58" ht="0.75" customHeight="1" x14ac:dyDescent="0.2">
      <c r="A37" s="7">
        <v>557</v>
      </c>
      <c r="B37" s="8" t="s">
        <v>42</v>
      </c>
      <c r="C37" s="9">
        <v>31</v>
      </c>
      <c r="D37" s="15">
        <v>0</v>
      </c>
      <c r="E37" s="10">
        <v>0</v>
      </c>
      <c r="F37" s="10">
        <f t="shared" si="12"/>
        <v>0</v>
      </c>
      <c r="G37" s="11">
        <v>0</v>
      </c>
      <c r="H37" s="12">
        <f>G37-'[1]Náklady Výnosy 2008 €'!F35</f>
        <v>0</v>
      </c>
      <c r="I37" s="97" t="s">
        <v>101</v>
      </c>
      <c r="J37" s="97">
        <v>0</v>
      </c>
      <c r="K37" s="97">
        <v>0</v>
      </c>
      <c r="L37" s="98">
        <f t="shared" si="2"/>
        <v>0</v>
      </c>
      <c r="M37" s="66">
        <v>0</v>
      </c>
      <c r="N37" s="66">
        <v>0</v>
      </c>
      <c r="O37" s="66">
        <v>0</v>
      </c>
      <c r="P37" s="66">
        <v>0</v>
      </c>
      <c r="Q37" s="15"/>
      <c r="R37" s="10"/>
      <c r="S37" s="18">
        <f t="shared" si="10"/>
        <v>0</v>
      </c>
      <c r="T37" s="11"/>
      <c r="U37" s="15">
        <v>0</v>
      </c>
      <c r="V37" s="10">
        <v>0</v>
      </c>
      <c r="W37" s="10">
        <v>0</v>
      </c>
      <c r="X37" s="11">
        <v>0</v>
      </c>
      <c r="Y37" s="96"/>
      <c r="Z37" s="96"/>
      <c r="AA37" s="96">
        <v>0</v>
      </c>
      <c r="AB37" s="11">
        <v>0</v>
      </c>
      <c r="AC37" s="96"/>
      <c r="AD37" s="99"/>
      <c r="AE37" s="120">
        <f t="shared" si="15"/>
        <v>0</v>
      </c>
      <c r="AF37" s="122"/>
      <c r="AG37" s="15"/>
      <c r="AH37" s="10"/>
      <c r="AI37" s="18">
        <f t="shared" si="3"/>
        <v>0</v>
      </c>
      <c r="AJ37" s="11"/>
      <c r="AK37" s="15"/>
      <c r="AL37" s="10"/>
      <c r="AM37" s="18">
        <f t="shared" si="4"/>
        <v>0</v>
      </c>
      <c r="AN37" s="11"/>
      <c r="AO37" s="15"/>
      <c r="AP37" s="10"/>
      <c r="AQ37" s="18">
        <f t="shared" si="5"/>
        <v>0</v>
      </c>
      <c r="AR37" s="11"/>
      <c r="AS37" s="100">
        <v>0</v>
      </c>
      <c r="AT37" s="100">
        <v>0</v>
      </c>
      <c r="AU37" s="101">
        <f t="shared" si="0"/>
        <v>0</v>
      </c>
      <c r="AV37" s="102">
        <v>0</v>
      </c>
      <c r="AW37" s="15"/>
      <c r="AX37" s="10"/>
      <c r="AY37" s="18">
        <f t="shared" si="6"/>
        <v>0</v>
      </c>
      <c r="AZ37" s="11"/>
      <c r="BA37" s="10">
        <v>0</v>
      </c>
      <c r="BB37" s="10">
        <f t="shared" si="7"/>
        <v>0</v>
      </c>
      <c r="BC37" s="10">
        <f t="shared" si="7"/>
        <v>0</v>
      </c>
      <c r="BD37" s="10">
        <f t="shared" si="14"/>
        <v>0</v>
      </c>
      <c r="BE37" s="124">
        <f t="shared" si="8"/>
        <v>0</v>
      </c>
      <c r="BF37" s="124">
        <f t="shared" si="9"/>
        <v>0</v>
      </c>
    </row>
    <row r="38" spans="1:58" ht="0.75" customHeight="1" x14ac:dyDescent="0.2">
      <c r="A38" s="7">
        <v>558</v>
      </c>
      <c r="B38" s="8" t="s">
        <v>43</v>
      </c>
      <c r="C38" s="9">
        <v>32</v>
      </c>
      <c r="D38" s="10">
        <v>0</v>
      </c>
      <c r="E38" s="10">
        <v>0</v>
      </c>
      <c r="F38" s="10">
        <f t="shared" si="12"/>
        <v>0</v>
      </c>
      <c r="G38" s="11">
        <v>0</v>
      </c>
      <c r="H38" s="12">
        <f>G38-'[1]Náklady Výnosy 2008 €'!F36</f>
        <v>107614.68498970989</v>
      </c>
      <c r="I38" s="97">
        <v>0</v>
      </c>
      <c r="J38" s="97">
        <v>0</v>
      </c>
      <c r="K38" s="97">
        <f t="shared" si="2"/>
        <v>0</v>
      </c>
      <c r="L38" s="98">
        <v>19250</v>
      </c>
      <c r="M38" s="66">
        <v>0</v>
      </c>
      <c r="N38" s="66">
        <v>0</v>
      </c>
      <c r="O38" s="66">
        <v>0</v>
      </c>
      <c r="P38" s="66">
        <v>0</v>
      </c>
      <c r="Q38" s="10"/>
      <c r="R38" s="10"/>
      <c r="S38" s="18">
        <f t="shared" si="10"/>
        <v>0</v>
      </c>
      <c r="T38" s="11"/>
      <c r="U38" s="10">
        <v>0</v>
      </c>
      <c r="V38" s="10">
        <v>0</v>
      </c>
      <c r="W38" s="10">
        <v>0</v>
      </c>
      <c r="X38" s="11">
        <v>0</v>
      </c>
      <c r="Y38" s="96"/>
      <c r="Z38" s="96"/>
      <c r="AA38" s="96">
        <v>0</v>
      </c>
      <c r="AB38" s="11"/>
      <c r="AC38" s="96"/>
      <c r="AD38" s="99"/>
      <c r="AE38" s="120">
        <f t="shared" si="15"/>
        <v>0</v>
      </c>
      <c r="AF38" s="122"/>
      <c r="AG38" s="10"/>
      <c r="AH38" s="10"/>
      <c r="AI38" s="18">
        <f t="shared" si="3"/>
        <v>0</v>
      </c>
      <c r="AJ38" s="11"/>
      <c r="AK38" s="10"/>
      <c r="AL38" s="10"/>
      <c r="AM38" s="18">
        <f t="shared" si="4"/>
        <v>0</v>
      </c>
      <c r="AN38" s="11"/>
      <c r="AO38" s="10"/>
      <c r="AP38" s="10"/>
      <c r="AQ38" s="18">
        <f t="shared" si="5"/>
        <v>0</v>
      </c>
      <c r="AR38" s="11"/>
      <c r="AS38" s="100">
        <v>0</v>
      </c>
      <c r="AT38" s="100">
        <v>0</v>
      </c>
      <c r="AU38" s="101">
        <f t="shared" si="0"/>
        <v>0</v>
      </c>
      <c r="AV38" s="102">
        <v>0</v>
      </c>
      <c r="AW38" s="10"/>
      <c r="AX38" s="10"/>
      <c r="AY38" s="18">
        <f t="shared" si="6"/>
        <v>0</v>
      </c>
      <c r="AZ38" s="11"/>
      <c r="BA38" s="10">
        <f t="shared" si="7"/>
        <v>0</v>
      </c>
      <c r="BB38" s="10">
        <f t="shared" si="7"/>
        <v>0</v>
      </c>
      <c r="BC38" s="10">
        <f t="shared" si="7"/>
        <v>0</v>
      </c>
      <c r="BD38" s="10">
        <f t="shared" si="14"/>
        <v>19250</v>
      </c>
      <c r="BE38" s="124">
        <f t="shared" si="8"/>
        <v>19250</v>
      </c>
      <c r="BF38" s="124">
        <f t="shared" si="9"/>
        <v>0</v>
      </c>
    </row>
    <row r="39" spans="1:58" ht="15" hidden="1" customHeight="1" x14ac:dyDescent="0.2">
      <c r="A39" s="7">
        <v>561</v>
      </c>
      <c r="B39" s="8" t="s">
        <v>44</v>
      </c>
      <c r="C39" s="9">
        <v>33</v>
      </c>
      <c r="D39" s="10">
        <v>0</v>
      </c>
      <c r="E39" s="10">
        <v>0</v>
      </c>
      <c r="F39" s="10">
        <f t="shared" si="12"/>
        <v>0</v>
      </c>
      <c r="G39" s="11">
        <v>0</v>
      </c>
      <c r="H39" s="12"/>
      <c r="I39" s="97">
        <v>0</v>
      </c>
      <c r="J39" s="97">
        <v>0</v>
      </c>
      <c r="K39" s="97">
        <f t="shared" si="2"/>
        <v>0</v>
      </c>
      <c r="L39" s="98">
        <f t="shared" si="2"/>
        <v>0</v>
      </c>
      <c r="M39" s="66">
        <v>0</v>
      </c>
      <c r="N39" s="66">
        <v>0</v>
      </c>
      <c r="O39" s="66">
        <v>0</v>
      </c>
      <c r="P39" s="66">
        <v>0</v>
      </c>
      <c r="Q39" s="10"/>
      <c r="R39" s="10"/>
      <c r="S39" s="18">
        <f t="shared" si="10"/>
        <v>0</v>
      </c>
      <c r="T39" s="11"/>
      <c r="U39" s="10">
        <v>0</v>
      </c>
      <c r="V39" s="10">
        <v>0</v>
      </c>
      <c r="W39" s="10">
        <v>0</v>
      </c>
      <c r="X39" s="11">
        <v>0</v>
      </c>
      <c r="Y39" s="96"/>
      <c r="Z39" s="96"/>
      <c r="AA39" s="96">
        <v>0</v>
      </c>
      <c r="AB39" s="11">
        <v>0</v>
      </c>
      <c r="AC39" s="96"/>
      <c r="AD39" s="99"/>
      <c r="AE39" s="120">
        <f>SUM(AC39:AD39)</f>
        <v>0</v>
      </c>
      <c r="AF39" s="122"/>
      <c r="AG39" s="10"/>
      <c r="AH39" s="10"/>
      <c r="AI39" s="18">
        <f t="shared" si="3"/>
        <v>0</v>
      </c>
      <c r="AJ39" s="11"/>
      <c r="AK39" s="10"/>
      <c r="AL39" s="10"/>
      <c r="AM39" s="18">
        <f t="shared" si="4"/>
        <v>0</v>
      </c>
      <c r="AN39" s="11"/>
      <c r="AO39" s="10"/>
      <c r="AP39" s="10"/>
      <c r="AQ39" s="18">
        <f t="shared" si="5"/>
        <v>0</v>
      </c>
      <c r="AR39" s="11"/>
      <c r="AS39" s="100">
        <v>0</v>
      </c>
      <c r="AT39" s="100">
        <v>0</v>
      </c>
      <c r="AU39" s="101">
        <f t="shared" si="0"/>
        <v>0</v>
      </c>
      <c r="AV39" s="102">
        <v>0</v>
      </c>
      <c r="AW39" s="10"/>
      <c r="AX39" s="10"/>
      <c r="AY39" s="18">
        <f t="shared" si="6"/>
        <v>0</v>
      </c>
      <c r="AZ39" s="11"/>
      <c r="BA39" s="10">
        <f t="shared" si="7"/>
        <v>0</v>
      </c>
      <c r="BB39" s="10">
        <f t="shared" si="7"/>
        <v>0</v>
      </c>
      <c r="BC39" s="10">
        <f t="shared" si="7"/>
        <v>0</v>
      </c>
      <c r="BD39" s="10">
        <f t="shared" si="14"/>
        <v>0</v>
      </c>
      <c r="BE39" s="124">
        <f t="shared" si="8"/>
        <v>0</v>
      </c>
      <c r="BF39" s="124">
        <f t="shared" si="9"/>
        <v>0</v>
      </c>
    </row>
    <row r="40" spans="1:58" ht="15" customHeight="1" x14ac:dyDescent="0.2">
      <c r="A40" s="7">
        <v>562</v>
      </c>
      <c r="B40" s="8" t="s">
        <v>45</v>
      </c>
      <c r="C40" s="9">
        <v>34</v>
      </c>
      <c r="D40" s="10">
        <v>36000</v>
      </c>
      <c r="E40" s="10">
        <v>0</v>
      </c>
      <c r="F40" s="10">
        <f t="shared" si="12"/>
        <v>36000</v>
      </c>
      <c r="G40" s="11">
        <v>37333</v>
      </c>
      <c r="H40" s="12"/>
      <c r="I40" s="97">
        <v>391975</v>
      </c>
      <c r="J40" s="97">
        <v>0</v>
      </c>
      <c r="K40" s="97">
        <f t="shared" si="2"/>
        <v>391975</v>
      </c>
      <c r="L40" s="98">
        <v>140567.51</v>
      </c>
      <c r="M40" s="66">
        <v>37000</v>
      </c>
      <c r="N40" s="66">
        <v>0</v>
      </c>
      <c r="O40" s="66">
        <v>37000</v>
      </c>
      <c r="P40" s="66">
        <v>24704</v>
      </c>
      <c r="Q40" s="10"/>
      <c r="R40" s="10"/>
      <c r="S40" s="18">
        <f t="shared" si="10"/>
        <v>0</v>
      </c>
      <c r="T40" s="11">
        <v>19160</v>
      </c>
      <c r="U40" s="10">
        <v>0</v>
      </c>
      <c r="V40" s="10">
        <v>0</v>
      </c>
      <c r="W40" s="10">
        <v>0</v>
      </c>
      <c r="X40" s="11">
        <v>10080</v>
      </c>
      <c r="Y40" s="96">
        <v>31800</v>
      </c>
      <c r="Z40" s="96"/>
      <c r="AA40" s="96">
        <v>31800</v>
      </c>
      <c r="AB40" s="11">
        <v>34866</v>
      </c>
      <c r="AC40" s="96">
        <v>100</v>
      </c>
      <c r="AD40" s="99"/>
      <c r="AE40" s="120">
        <f>SUM(AC40:AD40)</f>
        <v>100</v>
      </c>
      <c r="AF40" s="122">
        <v>20768.78</v>
      </c>
      <c r="AG40" s="10">
        <v>55150</v>
      </c>
      <c r="AH40" s="10">
        <v>400</v>
      </c>
      <c r="AI40" s="18">
        <f t="shared" si="3"/>
        <v>55550</v>
      </c>
      <c r="AJ40" s="11">
        <v>528451.74</v>
      </c>
      <c r="AK40" s="10"/>
      <c r="AL40" s="10"/>
      <c r="AM40" s="18">
        <f t="shared" si="4"/>
        <v>0</v>
      </c>
      <c r="AN40" s="11"/>
      <c r="AO40" s="10"/>
      <c r="AP40" s="10"/>
      <c r="AQ40" s="18">
        <f t="shared" si="5"/>
        <v>0</v>
      </c>
      <c r="AR40" s="11"/>
      <c r="AS40" s="100">
        <v>0</v>
      </c>
      <c r="AT40" s="100">
        <v>0</v>
      </c>
      <c r="AU40" s="101">
        <f t="shared" si="0"/>
        <v>0</v>
      </c>
      <c r="AV40" s="102">
        <v>0</v>
      </c>
      <c r="AW40" s="10"/>
      <c r="AX40" s="10"/>
      <c r="AY40" s="18">
        <f t="shared" si="6"/>
        <v>0</v>
      </c>
      <c r="AZ40" s="11"/>
      <c r="BA40" s="10">
        <f t="shared" si="7"/>
        <v>552025</v>
      </c>
      <c r="BB40" s="10">
        <f t="shared" si="7"/>
        <v>400</v>
      </c>
      <c r="BC40" s="10">
        <f t="shared" si="7"/>
        <v>552425</v>
      </c>
      <c r="BD40" s="10">
        <v>815932</v>
      </c>
      <c r="BE40" s="124">
        <f t="shared" si="8"/>
        <v>815931.03</v>
      </c>
      <c r="BF40" s="124">
        <f t="shared" si="9"/>
        <v>-0.96999999997206032</v>
      </c>
    </row>
    <row r="41" spans="1:58" ht="15" customHeight="1" x14ac:dyDescent="0.2">
      <c r="A41" s="7">
        <v>563</v>
      </c>
      <c r="B41" s="8" t="s">
        <v>46</v>
      </c>
      <c r="C41" s="9">
        <v>35</v>
      </c>
      <c r="D41" s="10">
        <v>0</v>
      </c>
      <c r="E41" s="10">
        <v>0</v>
      </c>
      <c r="F41" s="10">
        <f t="shared" ref="F41:F43" si="16">SUM(D41:E41)</f>
        <v>0</v>
      </c>
      <c r="G41" s="11">
        <v>0</v>
      </c>
      <c r="H41" s="12"/>
      <c r="I41" s="97">
        <v>0</v>
      </c>
      <c r="J41" s="97">
        <v>0</v>
      </c>
      <c r="K41" s="97">
        <f t="shared" si="2"/>
        <v>0</v>
      </c>
      <c r="L41" s="98">
        <f t="shared" si="2"/>
        <v>0</v>
      </c>
      <c r="M41" s="66">
        <v>0</v>
      </c>
      <c r="N41" s="66">
        <v>0</v>
      </c>
      <c r="O41" s="66">
        <v>0</v>
      </c>
      <c r="P41" s="66">
        <v>0</v>
      </c>
      <c r="Q41" s="10"/>
      <c r="R41" s="10"/>
      <c r="S41" s="18">
        <f t="shared" si="10"/>
        <v>0</v>
      </c>
      <c r="T41" s="11"/>
      <c r="U41" s="10">
        <v>0</v>
      </c>
      <c r="V41" s="10">
        <v>0</v>
      </c>
      <c r="W41" s="10">
        <v>0</v>
      </c>
      <c r="X41" s="11"/>
      <c r="Y41" s="96">
        <v>0</v>
      </c>
      <c r="Z41" s="96"/>
      <c r="AA41" s="96">
        <v>0</v>
      </c>
      <c r="AB41" s="11">
        <v>0</v>
      </c>
      <c r="AC41" s="10"/>
      <c r="AD41" s="10"/>
      <c r="AE41" s="15"/>
      <c r="AF41" s="123"/>
      <c r="AG41" s="10"/>
      <c r="AH41" s="10"/>
      <c r="AI41" s="18">
        <f t="shared" si="3"/>
        <v>0</v>
      </c>
      <c r="AJ41" s="11"/>
      <c r="AK41" s="10"/>
      <c r="AL41" s="10"/>
      <c r="AM41" s="18">
        <f t="shared" si="4"/>
        <v>0</v>
      </c>
      <c r="AN41" s="11"/>
      <c r="AO41" s="10"/>
      <c r="AP41" s="10"/>
      <c r="AQ41" s="18">
        <f t="shared" si="5"/>
        <v>0</v>
      </c>
      <c r="AR41" s="11"/>
      <c r="AS41" s="100">
        <v>0</v>
      </c>
      <c r="AT41" s="100">
        <v>0</v>
      </c>
      <c r="AU41" s="101">
        <f t="shared" si="0"/>
        <v>0</v>
      </c>
      <c r="AV41" s="102">
        <v>0</v>
      </c>
      <c r="AW41" s="10"/>
      <c r="AX41" s="10"/>
      <c r="AY41" s="18">
        <f t="shared" si="6"/>
        <v>0</v>
      </c>
      <c r="AZ41" s="11"/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14"/>
        <v>0</v>
      </c>
      <c r="BE41" s="124">
        <f t="shared" si="8"/>
        <v>0</v>
      </c>
      <c r="BF41" s="124">
        <f t="shared" si="9"/>
        <v>0</v>
      </c>
    </row>
    <row r="42" spans="1:58" ht="15" customHeight="1" x14ac:dyDescent="0.2">
      <c r="A42" s="7">
        <v>565</v>
      </c>
      <c r="B42" s="8" t="s">
        <v>87</v>
      </c>
      <c r="C42" s="9">
        <v>36</v>
      </c>
      <c r="D42" s="10">
        <v>0</v>
      </c>
      <c r="E42" s="10">
        <v>0</v>
      </c>
      <c r="F42" s="10">
        <f t="shared" si="16"/>
        <v>0</v>
      </c>
      <c r="G42" s="11">
        <v>0</v>
      </c>
      <c r="H42" s="12">
        <f>G42-'[1]Náklady Výnosy 2008 €'!F37</f>
        <v>-47732.855340901544</v>
      </c>
      <c r="I42" s="97">
        <v>0</v>
      </c>
      <c r="J42" s="97">
        <v>0</v>
      </c>
      <c r="K42" s="97">
        <f t="shared" si="2"/>
        <v>0</v>
      </c>
      <c r="L42" s="98">
        <f t="shared" si="2"/>
        <v>0</v>
      </c>
      <c r="M42" s="66">
        <v>0</v>
      </c>
      <c r="N42" s="66">
        <v>0</v>
      </c>
      <c r="O42" s="66">
        <v>0</v>
      </c>
      <c r="P42" s="66">
        <v>0</v>
      </c>
      <c r="Q42" s="10"/>
      <c r="R42" s="10"/>
      <c r="S42" s="18">
        <f t="shared" si="10"/>
        <v>0</v>
      </c>
      <c r="T42" s="11"/>
      <c r="U42" s="10">
        <v>0</v>
      </c>
      <c r="V42" s="10">
        <v>0</v>
      </c>
      <c r="W42" s="10">
        <v>0</v>
      </c>
      <c r="X42" s="11">
        <v>0</v>
      </c>
      <c r="Y42" s="96">
        <v>0</v>
      </c>
      <c r="Z42" s="96">
        <v>0</v>
      </c>
      <c r="AA42" s="96">
        <v>0</v>
      </c>
      <c r="AB42" s="20">
        <v>0</v>
      </c>
      <c r="AC42" s="10"/>
      <c r="AD42" s="10"/>
      <c r="AE42" s="15"/>
      <c r="AF42" s="123"/>
      <c r="AG42" s="10"/>
      <c r="AH42" s="10"/>
      <c r="AI42" s="18">
        <f t="shared" si="3"/>
        <v>0</v>
      </c>
      <c r="AJ42" s="11"/>
      <c r="AK42" s="10"/>
      <c r="AL42" s="10"/>
      <c r="AM42" s="18">
        <f t="shared" si="4"/>
        <v>0</v>
      </c>
      <c r="AN42" s="11"/>
      <c r="AO42" s="10"/>
      <c r="AP42" s="10"/>
      <c r="AQ42" s="18">
        <f t="shared" si="5"/>
        <v>0</v>
      </c>
      <c r="AR42" s="11"/>
      <c r="AS42" s="100">
        <v>0</v>
      </c>
      <c r="AT42" s="100">
        <v>0</v>
      </c>
      <c r="AU42" s="101">
        <f t="shared" si="0"/>
        <v>0</v>
      </c>
      <c r="AV42" s="102">
        <v>0</v>
      </c>
      <c r="AW42" s="10"/>
      <c r="AX42" s="10"/>
      <c r="AY42" s="18">
        <f t="shared" si="6"/>
        <v>0</v>
      </c>
      <c r="AZ42" s="11"/>
      <c r="BA42" s="10">
        <f t="shared" si="7"/>
        <v>0</v>
      </c>
      <c r="BB42" s="10">
        <f t="shared" si="7"/>
        <v>0</v>
      </c>
      <c r="BC42" s="10">
        <f t="shared" si="7"/>
        <v>0</v>
      </c>
      <c r="BD42" s="10">
        <f t="shared" si="14"/>
        <v>0</v>
      </c>
      <c r="BE42" s="124">
        <f t="shared" si="8"/>
        <v>0</v>
      </c>
      <c r="BF42" s="124">
        <f t="shared" si="9"/>
        <v>0</v>
      </c>
    </row>
    <row r="43" spans="1:58" ht="15" customHeight="1" x14ac:dyDescent="0.2">
      <c r="A43" s="7">
        <v>567</v>
      </c>
      <c r="B43" s="8" t="s">
        <v>47</v>
      </c>
      <c r="C43" s="9">
        <v>37</v>
      </c>
      <c r="D43" s="10">
        <v>0</v>
      </c>
      <c r="E43" s="10">
        <v>0</v>
      </c>
      <c r="F43" s="10">
        <f t="shared" si="16"/>
        <v>0</v>
      </c>
      <c r="G43" s="11">
        <v>0</v>
      </c>
      <c r="H43" s="12">
        <f>G43-'[1]Náklady Výnosy 2008 €'!F38</f>
        <v>-531.10270198499632</v>
      </c>
      <c r="I43" s="97">
        <v>0</v>
      </c>
      <c r="J43" s="97">
        <v>0</v>
      </c>
      <c r="K43" s="97">
        <f t="shared" si="2"/>
        <v>0</v>
      </c>
      <c r="L43" s="98">
        <f t="shared" si="2"/>
        <v>0</v>
      </c>
      <c r="M43" s="66">
        <v>0</v>
      </c>
      <c r="N43" s="66">
        <v>0</v>
      </c>
      <c r="O43" s="66">
        <v>0</v>
      </c>
      <c r="P43" s="66">
        <v>0</v>
      </c>
      <c r="Q43" s="10"/>
      <c r="R43" s="10"/>
      <c r="S43" s="18">
        <f t="shared" si="10"/>
        <v>0</v>
      </c>
      <c r="T43" s="11"/>
      <c r="U43" s="10">
        <v>0</v>
      </c>
      <c r="V43" s="10">
        <v>0</v>
      </c>
      <c r="W43" s="10">
        <v>0</v>
      </c>
      <c r="X43" s="11">
        <v>0</v>
      </c>
      <c r="Y43" s="96">
        <v>0</v>
      </c>
      <c r="Z43" s="96">
        <v>0</v>
      </c>
      <c r="AA43" s="96">
        <v>0</v>
      </c>
      <c r="AB43" s="20">
        <v>0</v>
      </c>
      <c r="AC43" s="10"/>
      <c r="AD43" s="10"/>
      <c r="AE43" s="15"/>
      <c r="AF43" s="123"/>
      <c r="AG43" s="10"/>
      <c r="AH43" s="10"/>
      <c r="AI43" s="18">
        <f t="shared" si="3"/>
        <v>0</v>
      </c>
      <c r="AJ43" s="11"/>
      <c r="AK43" s="10"/>
      <c r="AL43" s="10"/>
      <c r="AM43" s="18">
        <f t="shared" si="4"/>
        <v>0</v>
      </c>
      <c r="AN43" s="11"/>
      <c r="AO43" s="10"/>
      <c r="AP43" s="10"/>
      <c r="AQ43" s="18">
        <f t="shared" si="5"/>
        <v>0</v>
      </c>
      <c r="AR43" s="11"/>
      <c r="AS43" s="104">
        <v>0</v>
      </c>
      <c r="AT43" s="104">
        <v>0</v>
      </c>
      <c r="AU43" s="105">
        <f t="shared" si="0"/>
        <v>0</v>
      </c>
      <c r="AV43" s="106">
        <v>0</v>
      </c>
      <c r="AW43" s="10"/>
      <c r="AX43" s="10"/>
      <c r="AY43" s="18">
        <f t="shared" si="6"/>
        <v>0</v>
      </c>
      <c r="AZ43" s="11">
        <v>0</v>
      </c>
      <c r="BA43" s="10">
        <f t="shared" si="7"/>
        <v>0</v>
      </c>
      <c r="BB43" s="10">
        <f t="shared" si="7"/>
        <v>0</v>
      </c>
      <c r="BC43" s="10">
        <f t="shared" si="7"/>
        <v>0</v>
      </c>
      <c r="BD43" s="10">
        <f t="shared" si="14"/>
        <v>0</v>
      </c>
      <c r="BE43" s="124">
        <f t="shared" si="8"/>
        <v>0</v>
      </c>
      <c r="BF43" s="124">
        <f t="shared" si="9"/>
        <v>0</v>
      </c>
    </row>
    <row r="44" spans="1:58" ht="15" customHeight="1" x14ac:dyDescent="0.2">
      <c r="A44" s="7">
        <v>563</v>
      </c>
      <c r="B44" s="8" t="s">
        <v>46</v>
      </c>
      <c r="C44" s="9">
        <v>36</v>
      </c>
      <c r="D44" s="67">
        <v>0</v>
      </c>
      <c r="E44" s="67">
        <v>0</v>
      </c>
      <c r="F44" s="67">
        <v>0</v>
      </c>
      <c r="G44" s="20">
        <v>0</v>
      </c>
      <c r="H44" s="12">
        <f>G44-'[1]Náklady Výnosy 2008 €'!F40</f>
        <v>0</v>
      </c>
      <c r="I44" s="96">
        <v>0</v>
      </c>
      <c r="J44" s="96">
        <v>0</v>
      </c>
      <c r="K44" s="96">
        <v>0</v>
      </c>
      <c r="L44" s="20">
        <v>0</v>
      </c>
      <c r="M44" s="72"/>
      <c r="N44" s="72"/>
      <c r="O44" s="72"/>
      <c r="P44" s="72"/>
      <c r="Q44" s="67"/>
      <c r="R44" s="67">
        <v>0</v>
      </c>
      <c r="S44" s="67">
        <v>0</v>
      </c>
      <c r="T44" s="20">
        <v>0</v>
      </c>
      <c r="U44" s="67">
        <v>0</v>
      </c>
      <c r="V44" s="67">
        <v>0</v>
      </c>
      <c r="W44" s="67">
        <v>0</v>
      </c>
      <c r="X44" s="20">
        <v>0</v>
      </c>
      <c r="Y44" s="121"/>
      <c r="Z44" s="121"/>
      <c r="AA44" s="121"/>
      <c r="AB44" s="34"/>
      <c r="AC44" s="67">
        <v>0</v>
      </c>
      <c r="AD44" s="67">
        <v>0</v>
      </c>
      <c r="AE44" s="67">
        <v>0</v>
      </c>
      <c r="AF44" s="123">
        <v>0</v>
      </c>
      <c r="AG44" s="67">
        <v>0</v>
      </c>
      <c r="AH44" s="67">
        <v>0</v>
      </c>
      <c r="AI44" s="18">
        <f t="shared" si="3"/>
        <v>0</v>
      </c>
      <c r="AJ44" s="20">
        <v>0</v>
      </c>
      <c r="AK44" s="67">
        <v>0</v>
      </c>
      <c r="AL44" s="67">
        <v>0</v>
      </c>
      <c r="AM44" s="67">
        <v>0</v>
      </c>
      <c r="AN44" s="20">
        <v>0</v>
      </c>
      <c r="AO44" s="67"/>
      <c r="AP44" s="67"/>
      <c r="AQ44" s="18">
        <v>0</v>
      </c>
      <c r="AR44" s="20"/>
      <c r="AS44" s="67">
        <v>0</v>
      </c>
      <c r="AT44" s="67">
        <v>0</v>
      </c>
      <c r="AU44" s="67">
        <v>0</v>
      </c>
      <c r="AV44" s="20">
        <v>0</v>
      </c>
      <c r="AW44" s="67">
        <v>0</v>
      </c>
      <c r="AX44" s="67">
        <v>0</v>
      </c>
      <c r="AY44" s="18">
        <f t="shared" si="6"/>
        <v>0</v>
      </c>
      <c r="AZ44" s="20">
        <v>0</v>
      </c>
      <c r="BA44" s="67">
        <v>0</v>
      </c>
      <c r="BB44" s="67">
        <v>0</v>
      </c>
      <c r="BC44" s="67">
        <v>0</v>
      </c>
      <c r="BD44" s="10">
        <f t="shared" si="14"/>
        <v>0</v>
      </c>
      <c r="BE44" s="124">
        <f t="shared" si="8"/>
        <v>0</v>
      </c>
      <c r="BF44" s="124">
        <f t="shared" si="9"/>
        <v>0</v>
      </c>
    </row>
    <row r="45" spans="1:58" ht="15" customHeight="1" x14ac:dyDescent="0.2">
      <c r="A45" s="7">
        <v>567</v>
      </c>
      <c r="B45" s="8" t="s">
        <v>47</v>
      </c>
      <c r="C45" s="9">
        <v>37</v>
      </c>
      <c r="D45" s="67">
        <v>0</v>
      </c>
      <c r="E45" s="67">
        <v>0</v>
      </c>
      <c r="F45" s="67">
        <v>0</v>
      </c>
      <c r="G45" s="20">
        <v>0</v>
      </c>
      <c r="H45" s="12">
        <f>G45-'[1]Náklady Výnosy 2008 €'!F41</f>
        <v>0</v>
      </c>
      <c r="I45" s="96">
        <v>0</v>
      </c>
      <c r="J45" s="96">
        <v>0</v>
      </c>
      <c r="K45" s="96">
        <v>0</v>
      </c>
      <c r="L45" s="20">
        <v>0</v>
      </c>
      <c r="M45" s="67">
        <v>0</v>
      </c>
      <c r="N45" s="67">
        <v>0</v>
      </c>
      <c r="O45" s="67">
        <v>0</v>
      </c>
      <c r="P45" s="20">
        <v>0</v>
      </c>
      <c r="Q45" s="67">
        <v>0</v>
      </c>
      <c r="R45" s="67">
        <v>0</v>
      </c>
      <c r="S45" s="67">
        <v>0</v>
      </c>
      <c r="T45" s="20">
        <v>0</v>
      </c>
      <c r="U45" s="67">
        <v>0</v>
      </c>
      <c r="V45" s="67">
        <v>0</v>
      </c>
      <c r="W45" s="67">
        <v>0</v>
      </c>
      <c r="X45" s="20">
        <v>0</v>
      </c>
      <c r="Y45" s="67">
        <v>0</v>
      </c>
      <c r="Z45" s="67">
        <v>0</v>
      </c>
      <c r="AA45" s="67">
        <v>0</v>
      </c>
      <c r="AB45" s="20">
        <v>0</v>
      </c>
      <c r="AC45" s="67">
        <v>0</v>
      </c>
      <c r="AD45" s="67">
        <v>0</v>
      </c>
      <c r="AE45" s="67">
        <v>0</v>
      </c>
      <c r="AF45" s="20">
        <v>0</v>
      </c>
      <c r="AG45" s="67">
        <v>0</v>
      </c>
      <c r="AH45" s="67">
        <v>0</v>
      </c>
      <c r="AI45" s="18">
        <f t="shared" si="3"/>
        <v>0</v>
      </c>
      <c r="AJ45" s="20">
        <v>0</v>
      </c>
      <c r="AK45" s="67">
        <v>0</v>
      </c>
      <c r="AL45" s="67">
        <v>0</v>
      </c>
      <c r="AM45" s="67">
        <v>0</v>
      </c>
      <c r="AN45" s="20">
        <v>0</v>
      </c>
      <c r="AO45" s="67">
        <v>0</v>
      </c>
      <c r="AP45" s="67">
        <v>0</v>
      </c>
      <c r="AQ45" s="18">
        <v>0</v>
      </c>
      <c r="AR45" s="20"/>
      <c r="AS45" s="67">
        <v>0</v>
      </c>
      <c r="AT45" s="67">
        <v>0</v>
      </c>
      <c r="AU45" s="67">
        <v>0</v>
      </c>
      <c r="AV45" s="20">
        <v>0</v>
      </c>
      <c r="AW45" s="67">
        <v>0</v>
      </c>
      <c r="AX45" s="67">
        <v>0</v>
      </c>
      <c r="AY45" s="18">
        <f t="shared" si="6"/>
        <v>0</v>
      </c>
      <c r="AZ45" s="20">
        <v>0</v>
      </c>
      <c r="BA45" s="67">
        <v>0</v>
      </c>
      <c r="BB45" s="67">
        <v>0</v>
      </c>
      <c r="BC45" s="67">
        <v>0</v>
      </c>
      <c r="BD45" s="10">
        <f t="shared" si="14"/>
        <v>0</v>
      </c>
      <c r="BE45" s="124">
        <f t="shared" si="8"/>
        <v>0</v>
      </c>
      <c r="BF45" s="124">
        <f t="shared" si="9"/>
        <v>0</v>
      </c>
    </row>
    <row r="46" spans="1:58" ht="22.15" customHeight="1" x14ac:dyDescent="0.2">
      <c r="A46" s="133" t="s">
        <v>48</v>
      </c>
      <c r="B46" s="133"/>
      <c r="C46" s="21">
        <v>38</v>
      </c>
      <c r="D46" s="22">
        <f>SUM(D7:D45)</f>
        <v>12975640</v>
      </c>
      <c r="E46" s="22">
        <f>SUM(E7:E45)</f>
        <v>982834</v>
      </c>
      <c r="F46" s="22">
        <f>SUM(F7:F45)</f>
        <v>13958474</v>
      </c>
      <c r="G46" s="23">
        <f>SUM(G7:G45)</f>
        <v>13997019</v>
      </c>
      <c r="H46" s="12">
        <f>G46-'[1]Náklady Výnosy 2008 €'!F42</f>
        <v>-69855068.897497192</v>
      </c>
      <c r="I46" s="22">
        <f t="shared" ref="I46:BC46" si="17">SUM(I7:I45)</f>
        <v>7540358</v>
      </c>
      <c r="J46" s="22">
        <f t="shared" si="17"/>
        <v>226765</v>
      </c>
      <c r="K46" s="22">
        <f t="shared" si="17"/>
        <v>7767123</v>
      </c>
      <c r="L46" s="23">
        <f t="shared" si="17"/>
        <v>6993186.1100000003</v>
      </c>
      <c r="M46" s="22">
        <f>SUM(M7:M43)</f>
        <v>14177301.276000001</v>
      </c>
      <c r="N46" s="22">
        <f>SUM(N7:N43)</f>
        <v>501412</v>
      </c>
      <c r="O46" s="22">
        <f t="shared" ref="O46:P46" si="18">SUM(O7:O43)</f>
        <v>14678713.276000001</v>
      </c>
      <c r="P46" s="22">
        <f t="shared" si="18"/>
        <v>13651746.489999996</v>
      </c>
      <c r="Q46" s="22">
        <f t="shared" si="17"/>
        <v>15527142</v>
      </c>
      <c r="R46" s="22">
        <f t="shared" si="17"/>
        <v>336062</v>
      </c>
      <c r="S46" s="22">
        <f t="shared" si="17"/>
        <v>15863204</v>
      </c>
      <c r="T46" s="23">
        <f t="shared" si="17"/>
        <v>15094759.490000002</v>
      </c>
      <c r="U46" s="22">
        <f t="shared" si="17"/>
        <v>4611500</v>
      </c>
      <c r="V46" s="22">
        <f t="shared" si="17"/>
        <v>28978</v>
      </c>
      <c r="W46" s="22">
        <f t="shared" si="17"/>
        <v>4640478</v>
      </c>
      <c r="X46" s="23">
        <f t="shared" si="17"/>
        <v>4774524.17</v>
      </c>
      <c r="Y46" s="22">
        <f>SUM(Y7:Y43)</f>
        <v>14812458</v>
      </c>
      <c r="Z46" s="22">
        <f t="shared" ref="Z46:AB46" si="19">SUM(Z7:Z43)</f>
        <v>495450</v>
      </c>
      <c r="AA46" s="22">
        <f t="shared" si="19"/>
        <v>15307908</v>
      </c>
      <c r="AB46" s="22">
        <f t="shared" si="19"/>
        <v>15608102.400000002</v>
      </c>
      <c r="AC46" s="22">
        <f t="shared" si="17"/>
        <v>3236564</v>
      </c>
      <c r="AD46" s="22">
        <f t="shared" si="17"/>
        <v>109102</v>
      </c>
      <c r="AE46" s="22">
        <f t="shared" si="17"/>
        <v>3345666</v>
      </c>
      <c r="AF46" s="23">
        <f t="shared" si="17"/>
        <v>3194357.61</v>
      </c>
      <c r="AG46" s="22">
        <f t="shared" si="17"/>
        <v>16854241.240000002</v>
      </c>
      <c r="AH46" s="22">
        <f t="shared" si="17"/>
        <v>1769467</v>
      </c>
      <c r="AI46" s="22">
        <f t="shared" si="17"/>
        <v>18623708.240000002</v>
      </c>
      <c r="AJ46" s="23">
        <f t="shared" si="17"/>
        <v>19088110.339999996</v>
      </c>
      <c r="AK46" s="22">
        <f t="shared" ref="AK46:AN46" si="20">SUM(AK7:AK45)</f>
        <v>88470.64</v>
      </c>
      <c r="AL46" s="22">
        <f t="shared" si="20"/>
        <v>1800</v>
      </c>
      <c r="AM46" s="22">
        <f t="shared" si="20"/>
        <v>90270.64</v>
      </c>
      <c r="AN46" s="23">
        <f t="shared" si="20"/>
        <v>98269</v>
      </c>
      <c r="AO46" s="22">
        <f t="shared" ref="AO46:AR46" si="21">SUM(AO7:AO45)</f>
        <v>142067.25649999999</v>
      </c>
      <c r="AP46" s="22">
        <f t="shared" si="21"/>
        <v>78822</v>
      </c>
      <c r="AQ46" s="22">
        <f>SUM(AQ7:AQ43)</f>
        <v>220889.25649999999</v>
      </c>
      <c r="AR46" s="23">
        <f t="shared" si="21"/>
        <v>268145.15000000002</v>
      </c>
      <c r="AS46" s="22">
        <f>SUM(AS7:AS43)</f>
        <v>6748695</v>
      </c>
      <c r="AT46" s="22">
        <f t="shared" si="17"/>
        <v>950115</v>
      </c>
      <c r="AU46" s="22">
        <f t="shared" si="17"/>
        <v>7698810</v>
      </c>
      <c r="AV46" s="23">
        <f t="shared" si="17"/>
        <v>7386542.7400000021</v>
      </c>
      <c r="AW46" s="22">
        <f t="shared" si="17"/>
        <v>101630</v>
      </c>
      <c r="AX46" s="22">
        <f t="shared" si="17"/>
        <v>1387053</v>
      </c>
      <c r="AY46" s="22">
        <f t="shared" si="17"/>
        <v>1488683</v>
      </c>
      <c r="AZ46" s="23">
        <f t="shared" si="17"/>
        <v>1326800</v>
      </c>
      <c r="BA46" s="22">
        <f t="shared" si="17"/>
        <v>96816067.412499994</v>
      </c>
      <c r="BB46" s="22">
        <f t="shared" si="17"/>
        <v>6867860</v>
      </c>
      <c r="BC46" s="22">
        <f t="shared" si="17"/>
        <v>103683927.41249999</v>
      </c>
      <c r="BD46" s="23">
        <f>BD7+BD8+BD9+BD10+BD11+BD12+BD13+BD14+BD15+BD16+BD17+BD18+BD19+BD20+BD21+BD28+BD30+BD31+BD36+BD40</f>
        <v>101432799.02</v>
      </c>
      <c r="BE46" s="124">
        <f>BE7+BE8+BE9+BE10+BE11+BE12+BE13+BE14+BE15+BE16+BE17+BE18+BE19+BE20+BE21+BE28+BE30+BE31+BE36+BE40</f>
        <v>101432796.46999998</v>
      </c>
      <c r="BF46" s="124">
        <f>BE46-BD46</f>
        <v>-2.550000011920929</v>
      </c>
    </row>
    <row r="47" spans="1:58" s="14" customFormat="1" ht="15" hidden="1" customHeight="1" x14ac:dyDescent="0.2">
      <c r="A47" s="134" t="s">
        <v>49</v>
      </c>
      <c r="B47" s="134"/>
      <c r="C47" s="24">
        <v>994</v>
      </c>
      <c r="D47" s="67">
        <f>SUM(D7:D46)</f>
        <v>25951280</v>
      </c>
      <c r="E47" s="67">
        <f>SUM(E7:E46)</f>
        <v>1965668</v>
      </c>
      <c r="F47" s="67">
        <f>SUM(F7:F46)</f>
        <v>27916948</v>
      </c>
      <c r="G47" s="20">
        <f>SUM(G7:G46)</f>
        <v>27994038</v>
      </c>
      <c r="H47" s="12">
        <f>G47-'[1]Náklady Výnosy 2008 €'!F43</f>
        <v>-139710137.79499438</v>
      </c>
      <c r="I47" s="67">
        <f t="shared" ref="I47:BD47" si="22">SUM(I7:I46)</f>
        <v>15080716</v>
      </c>
      <c r="J47" s="67">
        <f t="shared" si="22"/>
        <v>453530</v>
      </c>
      <c r="K47" s="67">
        <f t="shared" si="22"/>
        <v>15534246</v>
      </c>
      <c r="L47" s="20">
        <f t="shared" si="22"/>
        <v>13986372.220000001</v>
      </c>
      <c r="M47" s="67">
        <f t="shared" si="22"/>
        <v>28354602.552000001</v>
      </c>
      <c r="N47" s="67">
        <f t="shared" si="22"/>
        <v>1002824</v>
      </c>
      <c r="O47" s="67">
        <f t="shared" si="22"/>
        <v>29357426.552000001</v>
      </c>
      <c r="P47" s="20">
        <f t="shared" si="22"/>
        <v>27303492.979999993</v>
      </c>
      <c r="Q47" s="67">
        <f t="shared" si="22"/>
        <v>31054284</v>
      </c>
      <c r="R47" s="67">
        <f t="shared" si="22"/>
        <v>672124</v>
      </c>
      <c r="S47" s="67">
        <f t="shared" si="22"/>
        <v>31726408</v>
      </c>
      <c r="T47" s="20">
        <f t="shared" si="22"/>
        <v>30189518.980000004</v>
      </c>
      <c r="U47" s="67">
        <f t="shared" si="22"/>
        <v>9223000</v>
      </c>
      <c r="V47" s="67">
        <f t="shared" si="22"/>
        <v>57956</v>
      </c>
      <c r="W47" s="67">
        <f t="shared" si="22"/>
        <v>9280956</v>
      </c>
      <c r="X47" s="20">
        <f t="shared" si="22"/>
        <v>9549048.3399999999</v>
      </c>
      <c r="Y47" s="67">
        <f t="shared" si="22"/>
        <v>29624916</v>
      </c>
      <c r="Z47" s="67">
        <f t="shared" si="22"/>
        <v>990900</v>
      </c>
      <c r="AA47" s="67">
        <f t="shared" si="22"/>
        <v>30615816</v>
      </c>
      <c r="AB47" s="20">
        <f t="shared" si="22"/>
        <v>31216204.800000004</v>
      </c>
      <c r="AC47" s="67">
        <f t="shared" si="22"/>
        <v>6473128</v>
      </c>
      <c r="AD47" s="67">
        <f t="shared" si="22"/>
        <v>218204</v>
      </c>
      <c r="AE47" s="67">
        <f t="shared" si="22"/>
        <v>6691332</v>
      </c>
      <c r="AF47" s="20">
        <f t="shared" si="22"/>
        <v>6388715.2199999997</v>
      </c>
      <c r="AG47" s="67">
        <f t="shared" si="22"/>
        <v>33708482.480000004</v>
      </c>
      <c r="AH47" s="67">
        <f t="shared" si="22"/>
        <v>3538934</v>
      </c>
      <c r="AI47" s="67">
        <f t="shared" si="22"/>
        <v>37247416.480000004</v>
      </c>
      <c r="AJ47" s="20">
        <f t="shared" si="22"/>
        <v>38176220.679999992</v>
      </c>
      <c r="AK47" s="67">
        <f t="shared" ref="AK47:AN47" si="23">SUM(AK7:AK46)</f>
        <v>176941.28</v>
      </c>
      <c r="AL47" s="67">
        <f t="shared" si="23"/>
        <v>3600</v>
      </c>
      <c r="AM47" s="67">
        <f t="shared" si="23"/>
        <v>180541.28</v>
      </c>
      <c r="AN47" s="20">
        <f t="shared" si="23"/>
        <v>196538</v>
      </c>
      <c r="AO47" s="67">
        <f t="shared" ref="AO47:AR47" si="24">SUM(AO7:AO46)</f>
        <v>284134.51299999998</v>
      </c>
      <c r="AP47" s="67">
        <f t="shared" si="24"/>
        <v>157644</v>
      </c>
      <c r="AQ47" s="67">
        <f t="shared" si="24"/>
        <v>441778.51299999998</v>
      </c>
      <c r="AR47" s="20">
        <f t="shared" si="24"/>
        <v>536290.30000000005</v>
      </c>
      <c r="AS47" s="67">
        <f t="shared" si="22"/>
        <v>13497390</v>
      </c>
      <c r="AT47" s="67">
        <f t="shared" si="22"/>
        <v>1900230</v>
      </c>
      <c r="AU47" s="67">
        <f t="shared" si="22"/>
        <v>15397620</v>
      </c>
      <c r="AV47" s="20">
        <f t="shared" si="22"/>
        <v>14773085.480000004</v>
      </c>
      <c r="AW47" s="67">
        <f t="shared" si="22"/>
        <v>203260</v>
      </c>
      <c r="AX47" s="67">
        <f t="shared" si="22"/>
        <v>2774106</v>
      </c>
      <c r="AY47" s="67">
        <f t="shared" si="22"/>
        <v>2977366</v>
      </c>
      <c r="AZ47" s="20">
        <f t="shared" si="22"/>
        <v>2653600</v>
      </c>
      <c r="BA47" s="67">
        <f t="shared" si="22"/>
        <v>193632134.82499999</v>
      </c>
      <c r="BB47" s="67">
        <f t="shared" si="22"/>
        <v>13735720</v>
      </c>
      <c r="BC47" s="67">
        <f t="shared" si="22"/>
        <v>207367854.82499999</v>
      </c>
      <c r="BD47" s="20">
        <f t="shared" si="22"/>
        <v>202914364.06999999</v>
      </c>
      <c r="BE47" s="124">
        <f t="shared" si="8"/>
        <v>202963125</v>
      </c>
    </row>
    <row r="48" spans="1:58" s="26" customFormat="1" ht="13.9" customHeight="1" x14ac:dyDescent="0.2">
      <c r="A48" s="73"/>
      <c r="B48" s="74"/>
      <c r="C48" s="73"/>
      <c r="D48" s="25"/>
      <c r="E48" s="25"/>
      <c r="F48" s="75"/>
      <c r="H48" s="27"/>
      <c r="I48" s="25"/>
      <c r="J48" s="25"/>
      <c r="K48" s="75"/>
      <c r="M48" s="25"/>
      <c r="N48" s="25"/>
      <c r="O48" s="75"/>
      <c r="Q48" s="25"/>
      <c r="R48" s="25"/>
      <c r="S48" s="75"/>
      <c r="U48" s="25"/>
      <c r="V48" s="25"/>
      <c r="W48" s="75"/>
      <c r="Y48" s="25"/>
      <c r="Z48" s="25"/>
      <c r="AA48" s="75"/>
      <c r="AC48" s="25"/>
      <c r="AD48" s="25"/>
      <c r="AE48" s="75"/>
      <c r="AG48" s="54">
        <v>18300475.949999999</v>
      </c>
      <c r="AH48" s="54">
        <v>1817615</v>
      </c>
      <c r="AI48" s="117">
        <v>20118090.950000003</v>
      </c>
      <c r="AK48" s="25"/>
      <c r="AL48" s="25"/>
      <c r="AM48" s="75"/>
      <c r="AO48" s="25"/>
      <c r="AP48" s="25"/>
      <c r="AQ48" s="75">
        <f>AO46+AP46</f>
        <v>220889.25649999999</v>
      </c>
      <c r="AS48" s="25"/>
      <c r="AT48" s="25"/>
      <c r="AU48" s="75"/>
      <c r="AW48" s="25"/>
      <c r="AX48" s="25"/>
      <c r="AY48" s="75"/>
      <c r="BA48" s="54">
        <f>D46+I46+M46+Q46+U46+Y46+AC46+AG46+AK46+AO46+AS46+AW46</f>
        <v>96816067.412500009</v>
      </c>
      <c r="BB48" s="54">
        <f t="shared" ref="BB48:BC48" si="25">E46+J46+N46+R46+V46+Z46+AD46+AH46+AL46+AP46+AT46+AX46</f>
        <v>6867860</v>
      </c>
      <c r="BC48" s="54">
        <f t="shared" si="25"/>
        <v>103683927.41250001</v>
      </c>
      <c r="BD48" s="54"/>
      <c r="BF48" s="26" t="s">
        <v>101</v>
      </c>
    </row>
    <row r="49" spans="1:58" s="26" customFormat="1" ht="13.9" customHeight="1" x14ac:dyDescent="0.2">
      <c r="A49" s="73"/>
      <c r="B49" s="74"/>
      <c r="C49" s="73"/>
      <c r="D49" s="44"/>
      <c r="E49" s="44"/>
      <c r="F49" s="76"/>
      <c r="H49" s="27"/>
      <c r="I49" s="44"/>
      <c r="J49" s="44"/>
      <c r="K49" s="76"/>
      <c r="M49" s="44"/>
      <c r="N49" s="44"/>
      <c r="O49" s="76"/>
      <c r="Q49" s="44"/>
      <c r="R49" s="44"/>
      <c r="S49" s="76"/>
      <c r="U49" s="44"/>
      <c r="V49" s="44"/>
      <c r="W49" s="76"/>
      <c r="Y49" s="44"/>
      <c r="Z49" s="44"/>
      <c r="AA49" s="76"/>
      <c r="AC49" s="44"/>
      <c r="AD49" s="44"/>
      <c r="AE49" s="76"/>
      <c r="AG49" s="44"/>
      <c r="AH49" s="44"/>
      <c r="AI49" s="76"/>
      <c r="AK49" s="44"/>
      <c r="AL49" s="44"/>
      <c r="AM49" s="76"/>
      <c r="AO49" s="44"/>
      <c r="AP49" s="44"/>
      <c r="AQ49" s="76"/>
      <c r="AS49" s="44"/>
      <c r="AT49" s="44"/>
      <c r="AU49" s="76"/>
      <c r="AW49" s="44"/>
      <c r="AX49" s="44"/>
      <c r="AY49" s="76"/>
      <c r="BA49" s="44"/>
      <c r="BB49" s="44"/>
      <c r="BC49" s="76"/>
    </row>
    <row r="50" spans="1:58" s="48" customFormat="1" ht="13.9" customHeight="1" x14ac:dyDescent="0.2">
      <c r="A50" s="49"/>
      <c r="AI50" s="57">
        <f>AG46+AH46</f>
        <v>18623708.240000002</v>
      </c>
      <c r="BC50" s="57"/>
    </row>
    <row r="51" spans="1:58" s="48" customFormat="1" ht="13.9" customHeight="1" x14ac:dyDescent="0.2">
      <c r="BC51" s="57">
        <f>BC7+BC8+BC9+BC10+BC11+BC12+BC13+BC14+BC15+BC16+BC17+BC18+BC19+BC20+BC21+BC28+BC30+BC31+BC36+BC40</f>
        <v>103683927.41249999</v>
      </c>
    </row>
    <row r="52" spans="1:58" s="48" customFormat="1" ht="13.9" customHeight="1" x14ac:dyDescent="0.2"/>
    <row r="53" spans="1:58" s="48" customFormat="1" ht="13.9" customHeight="1" x14ac:dyDescent="0.2"/>
    <row r="54" spans="1:58" s="48" customFormat="1" ht="13.9" customHeight="1" x14ac:dyDescent="0.2"/>
    <row r="55" spans="1:58" s="48" customFormat="1" ht="13.9" customHeight="1" x14ac:dyDescent="0.2"/>
    <row r="56" spans="1:58" s="48" customFormat="1" ht="15" customHeight="1" x14ac:dyDescent="0.2">
      <c r="D56" s="51"/>
      <c r="E56" s="51"/>
      <c r="F56" s="51"/>
      <c r="I56" s="51"/>
      <c r="J56" s="51"/>
      <c r="K56" s="51"/>
      <c r="M56" s="51"/>
      <c r="N56" s="51"/>
      <c r="O56" s="51"/>
      <c r="Q56" s="51"/>
      <c r="R56" s="51"/>
      <c r="S56" s="51"/>
      <c r="U56" s="51"/>
      <c r="V56" s="51"/>
      <c r="W56" s="51"/>
      <c r="Y56" s="51"/>
      <c r="Z56" s="51"/>
      <c r="AA56" s="51"/>
      <c r="AC56" s="51"/>
      <c r="AD56" s="51"/>
      <c r="AE56" s="51"/>
      <c r="AG56" s="51"/>
      <c r="AH56" s="51"/>
      <c r="AI56" s="51"/>
      <c r="AK56" s="51"/>
      <c r="AL56" s="51"/>
      <c r="AM56" s="51"/>
      <c r="AO56" s="51"/>
      <c r="AP56" s="51"/>
      <c r="AQ56" s="51"/>
      <c r="AS56" s="51"/>
      <c r="AT56" s="51"/>
      <c r="AU56" s="51"/>
      <c r="AW56" s="51"/>
      <c r="AX56" s="51"/>
      <c r="AY56" s="51"/>
      <c r="BA56" s="51"/>
      <c r="BB56" s="51"/>
      <c r="BC56" s="51"/>
    </row>
    <row r="57" spans="1:58" ht="13.9" customHeight="1" x14ac:dyDescent="0.2">
      <c r="B57" s="77"/>
      <c r="D57" s="50"/>
      <c r="E57" s="50"/>
      <c r="F57" s="50"/>
      <c r="G57" s="78"/>
      <c r="H57" s="12"/>
      <c r="I57" s="50"/>
      <c r="J57" s="50"/>
      <c r="K57" s="50"/>
      <c r="L57" s="78"/>
      <c r="M57" s="50"/>
      <c r="N57" s="50"/>
      <c r="O57" s="50"/>
      <c r="P57" s="78"/>
      <c r="Q57" s="50"/>
      <c r="R57" s="50"/>
      <c r="S57" s="50"/>
      <c r="T57" s="78"/>
      <c r="U57" s="50"/>
      <c r="V57" s="50"/>
      <c r="W57" s="50"/>
      <c r="X57" s="78"/>
      <c r="Y57" s="50"/>
      <c r="Z57" s="50"/>
      <c r="AA57" s="50"/>
      <c r="AB57" s="78"/>
      <c r="AC57" s="50"/>
      <c r="AD57" s="50"/>
      <c r="AE57" s="50"/>
      <c r="AF57" s="78"/>
      <c r="AG57" s="50"/>
      <c r="AH57" s="50"/>
      <c r="AI57" s="50"/>
      <c r="AJ57" s="78"/>
      <c r="AK57" s="50"/>
      <c r="AL57" s="50"/>
      <c r="AM57" s="50"/>
      <c r="AN57" s="78"/>
      <c r="AO57" s="50"/>
      <c r="AP57" s="50"/>
      <c r="AQ57" s="50"/>
      <c r="AR57" s="78"/>
      <c r="AS57" s="50"/>
      <c r="AT57" s="50"/>
      <c r="AU57" s="50"/>
      <c r="AV57" s="78"/>
      <c r="AW57" s="50"/>
      <c r="AX57" s="50"/>
      <c r="AY57" s="50"/>
      <c r="AZ57" s="78"/>
      <c r="BA57" s="50"/>
      <c r="BB57" s="50"/>
      <c r="BC57" s="50"/>
      <c r="BD57" s="78"/>
    </row>
    <row r="58" spans="1:58" ht="16.5" customHeight="1" x14ac:dyDescent="0.25">
      <c r="A58" s="59"/>
      <c r="B58" s="79"/>
      <c r="C58" s="59"/>
      <c r="D58" s="127" t="s">
        <v>89</v>
      </c>
      <c r="E58" s="127"/>
      <c r="F58" s="127"/>
      <c r="G58" s="60" t="s">
        <v>88</v>
      </c>
      <c r="H58" s="12"/>
      <c r="I58" s="127" t="s">
        <v>89</v>
      </c>
      <c r="J58" s="127"/>
      <c r="K58" s="127"/>
      <c r="L58" s="60" t="s">
        <v>88</v>
      </c>
      <c r="M58" s="127" t="s">
        <v>89</v>
      </c>
      <c r="N58" s="127"/>
      <c r="O58" s="127"/>
      <c r="P58" s="60" t="s">
        <v>88</v>
      </c>
      <c r="Q58" s="127" t="s">
        <v>89</v>
      </c>
      <c r="R58" s="127"/>
      <c r="S58" s="127"/>
      <c r="T58" s="60" t="s">
        <v>88</v>
      </c>
      <c r="U58" s="127" t="s">
        <v>89</v>
      </c>
      <c r="V58" s="127"/>
      <c r="W58" s="127"/>
      <c r="X58" s="60" t="s">
        <v>88</v>
      </c>
      <c r="Y58" s="127" t="s">
        <v>89</v>
      </c>
      <c r="Z58" s="127"/>
      <c r="AA58" s="127"/>
      <c r="AB58" s="60" t="s">
        <v>88</v>
      </c>
      <c r="AC58" s="127" t="s">
        <v>89</v>
      </c>
      <c r="AD58" s="127"/>
      <c r="AE58" s="127"/>
      <c r="AF58" s="60" t="s">
        <v>88</v>
      </c>
      <c r="AG58" s="127" t="s">
        <v>89</v>
      </c>
      <c r="AH58" s="127"/>
      <c r="AI58" s="127"/>
      <c r="AJ58" s="60" t="s">
        <v>88</v>
      </c>
      <c r="AK58" s="127" t="s">
        <v>89</v>
      </c>
      <c r="AL58" s="127"/>
      <c r="AM58" s="127"/>
      <c r="AN58" s="60" t="s">
        <v>88</v>
      </c>
      <c r="AO58" s="137" t="s">
        <v>89</v>
      </c>
      <c r="AP58" s="138"/>
      <c r="AQ58" s="139"/>
      <c r="AR58" s="60" t="s">
        <v>88</v>
      </c>
      <c r="AS58" s="127" t="s">
        <v>89</v>
      </c>
      <c r="AT58" s="127"/>
      <c r="AU58" s="127"/>
      <c r="AV58" s="60" t="s">
        <v>88</v>
      </c>
      <c r="AW58" s="127" t="s">
        <v>89</v>
      </c>
      <c r="AX58" s="127"/>
      <c r="AY58" s="127"/>
      <c r="AZ58" s="60" t="s">
        <v>88</v>
      </c>
      <c r="BA58" s="127" t="s">
        <v>89</v>
      </c>
      <c r="BB58" s="127"/>
      <c r="BC58" s="127"/>
      <c r="BD58" s="60" t="s">
        <v>88</v>
      </c>
    </row>
    <row r="59" spans="1:58" s="4" customFormat="1" ht="13.5" customHeight="1" x14ac:dyDescent="0.2">
      <c r="A59" s="128" t="s">
        <v>3</v>
      </c>
      <c r="B59" s="128" t="s">
        <v>50</v>
      </c>
      <c r="C59" s="128" t="s">
        <v>51</v>
      </c>
      <c r="D59" s="135" t="s">
        <v>6</v>
      </c>
      <c r="E59" s="135"/>
      <c r="F59" s="135"/>
      <c r="G59" s="132" t="s">
        <v>7</v>
      </c>
      <c r="H59" s="12" t="e">
        <f>G59-'[1]Náklady Výnosy 2008 €'!F47</f>
        <v>#VALUE!</v>
      </c>
      <c r="I59" s="135" t="s">
        <v>6</v>
      </c>
      <c r="J59" s="135"/>
      <c r="K59" s="135"/>
      <c r="L59" s="132" t="s">
        <v>7</v>
      </c>
      <c r="M59" s="135" t="s">
        <v>6</v>
      </c>
      <c r="N59" s="135"/>
      <c r="O59" s="135"/>
      <c r="P59" s="132" t="s">
        <v>7</v>
      </c>
      <c r="Q59" s="135" t="s">
        <v>6</v>
      </c>
      <c r="R59" s="135"/>
      <c r="S59" s="135"/>
      <c r="T59" s="132" t="s">
        <v>7</v>
      </c>
      <c r="U59" s="135" t="s">
        <v>6</v>
      </c>
      <c r="V59" s="135"/>
      <c r="W59" s="135"/>
      <c r="X59" s="132" t="s">
        <v>7</v>
      </c>
      <c r="Y59" s="135" t="s">
        <v>6</v>
      </c>
      <c r="Z59" s="135"/>
      <c r="AA59" s="135"/>
      <c r="AB59" s="132" t="s">
        <v>7</v>
      </c>
      <c r="AC59" s="135" t="s">
        <v>6</v>
      </c>
      <c r="AD59" s="135"/>
      <c r="AE59" s="135"/>
      <c r="AF59" s="132" t="s">
        <v>7</v>
      </c>
      <c r="AG59" s="135" t="s">
        <v>6</v>
      </c>
      <c r="AH59" s="135"/>
      <c r="AI59" s="135"/>
      <c r="AJ59" s="132" t="s">
        <v>7</v>
      </c>
      <c r="AK59" s="135" t="s">
        <v>6</v>
      </c>
      <c r="AL59" s="135"/>
      <c r="AM59" s="135"/>
      <c r="AN59" s="132" t="s">
        <v>7</v>
      </c>
      <c r="AO59" s="130" t="s">
        <v>6</v>
      </c>
      <c r="AP59" s="131"/>
      <c r="AQ59" s="136"/>
      <c r="AR59" s="132" t="s">
        <v>7</v>
      </c>
      <c r="AS59" s="135" t="s">
        <v>6</v>
      </c>
      <c r="AT59" s="135"/>
      <c r="AU59" s="135"/>
      <c r="AV59" s="132" t="s">
        <v>7</v>
      </c>
      <c r="AW59" s="135" t="s">
        <v>6</v>
      </c>
      <c r="AX59" s="135"/>
      <c r="AY59" s="135"/>
      <c r="AZ59" s="132" t="s">
        <v>7</v>
      </c>
      <c r="BA59" s="135" t="s">
        <v>6</v>
      </c>
      <c r="BB59" s="135"/>
      <c r="BC59" s="135"/>
      <c r="BD59" s="132" t="s">
        <v>7</v>
      </c>
    </row>
    <row r="60" spans="1:58" s="4" customFormat="1" ht="23.25" customHeight="1" x14ac:dyDescent="0.2">
      <c r="A60" s="128"/>
      <c r="B60" s="128"/>
      <c r="C60" s="128"/>
      <c r="D60" s="61" t="s">
        <v>9</v>
      </c>
      <c r="E60" s="61" t="s">
        <v>10</v>
      </c>
      <c r="F60" s="61" t="s">
        <v>11</v>
      </c>
      <c r="G60" s="132"/>
      <c r="H60" s="12">
        <f>G60-'[1]Náklady Výnosy 2008 €'!F48</f>
        <v>-9</v>
      </c>
      <c r="I60" s="61" t="s">
        <v>9</v>
      </c>
      <c r="J60" s="61" t="s">
        <v>10</v>
      </c>
      <c r="K60" s="61" t="s">
        <v>11</v>
      </c>
      <c r="L60" s="132"/>
      <c r="M60" s="61" t="s">
        <v>9</v>
      </c>
      <c r="N60" s="61" t="s">
        <v>10</v>
      </c>
      <c r="O60" s="61" t="s">
        <v>11</v>
      </c>
      <c r="P60" s="132"/>
      <c r="Q60" s="61" t="s">
        <v>9</v>
      </c>
      <c r="R60" s="61" t="s">
        <v>10</v>
      </c>
      <c r="S60" s="61" t="s">
        <v>11</v>
      </c>
      <c r="T60" s="132"/>
      <c r="U60" s="61" t="s">
        <v>9</v>
      </c>
      <c r="V60" s="61" t="s">
        <v>10</v>
      </c>
      <c r="W60" s="61" t="s">
        <v>11</v>
      </c>
      <c r="X60" s="132"/>
      <c r="Y60" s="61" t="s">
        <v>9</v>
      </c>
      <c r="Z60" s="61" t="s">
        <v>10</v>
      </c>
      <c r="AA60" s="61" t="s">
        <v>11</v>
      </c>
      <c r="AB60" s="132"/>
      <c r="AC60" s="61" t="s">
        <v>9</v>
      </c>
      <c r="AD60" s="61" t="s">
        <v>10</v>
      </c>
      <c r="AE60" s="61" t="s">
        <v>11</v>
      </c>
      <c r="AF60" s="132"/>
      <c r="AG60" s="61" t="s">
        <v>9</v>
      </c>
      <c r="AH60" s="61" t="s">
        <v>10</v>
      </c>
      <c r="AI60" s="61" t="s">
        <v>11</v>
      </c>
      <c r="AJ60" s="132"/>
      <c r="AK60" s="61" t="s">
        <v>9</v>
      </c>
      <c r="AL60" s="61" t="s">
        <v>10</v>
      </c>
      <c r="AM60" s="61" t="s">
        <v>11</v>
      </c>
      <c r="AN60" s="132"/>
      <c r="AO60" s="61" t="s">
        <v>9</v>
      </c>
      <c r="AP60" s="61" t="s">
        <v>10</v>
      </c>
      <c r="AQ60" s="61" t="s">
        <v>11</v>
      </c>
      <c r="AR60" s="132"/>
      <c r="AS60" s="61" t="s">
        <v>9</v>
      </c>
      <c r="AT60" s="61" t="s">
        <v>10</v>
      </c>
      <c r="AU60" s="61" t="s">
        <v>11</v>
      </c>
      <c r="AV60" s="132"/>
      <c r="AW60" s="61" t="s">
        <v>9</v>
      </c>
      <c r="AX60" s="61" t="s">
        <v>10</v>
      </c>
      <c r="AY60" s="61" t="s">
        <v>11</v>
      </c>
      <c r="AZ60" s="132"/>
      <c r="BA60" s="61" t="s">
        <v>9</v>
      </c>
      <c r="BB60" s="61" t="s">
        <v>10</v>
      </c>
      <c r="BC60" s="61" t="s">
        <v>11</v>
      </c>
      <c r="BD60" s="132"/>
    </row>
    <row r="61" spans="1:58" s="4" customFormat="1" ht="20.100000000000001" customHeight="1" x14ac:dyDescent="0.2">
      <c r="A61" s="128"/>
      <c r="B61" s="128"/>
      <c r="C61" s="128"/>
      <c r="D61" s="80">
        <v>7</v>
      </c>
      <c r="E61" s="80">
        <v>8</v>
      </c>
      <c r="F61" s="80">
        <v>9</v>
      </c>
      <c r="G61" s="81">
        <v>10</v>
      </c>
      <c r="H61" s="12">
        <f>G61-'[1]Náklady Výnosy 2008 €'!F49</f>
        <v>-266835.91382858658</v>
      </c>
      <c r="I61" s="80">
        <v>7</v>
      </c>
      <c r="J61" s="80">
        <v>8</v>
      </c>
      <c r="K61" s="80">
        <v>9</v>
      </c>
      <c r="L61" s="81">
        <v>10</v>
      </c>
      <c r="M61" s="80">
        <v>7</v>
      </c>
      <c r="N61" s="80">
        <v>8</v>
      </c>
      <c r="O61" s="80">
        <v>9</v>
      </c>
      <c r="P61" s="81">
        <v>10</v>
      </c>
      <c r="Q61" s="80">
        <v>7</v>
      </c>
      <c r="R61" s="80">
        <v>8</v>
      </c>
      <c r="S61" s="80">
        <v>9</v>
      </c>
      <c r="T61" s="81">
        <v>10</v>
      </c>
      <c r="U61" s="80">
        <v>7</v>
      </c>
      <c r="V61" s="80">
        <v>8</v>
      </c>
      <c r="W61" s="80">
        <v>9</v>
      </c>
      <c r="X61" s="81">
        <v>10</v>
      </c>
      <c r="Y61" s="80">
        <v>7</v>
      </c>
      <c r="Z61" s="80">
        <v>8</v>
      </c>
      <c r="AA61" s="80">
        <v>9</v>
      </c>
      <c r="AB61" s="81">
        <v>10</v>
      </c>
      <c r="AC61" s="80">
        <v>7</v>
      </c>
      <c r="AD61" s="80">
        <v>8</v>
      </c>
      <c r="AE61" s="80">
        <v>9</v>
      </c>
      <c r="AF61" s="81">
        <v>10</v>
      </c>
      <c r="AG61" s="80">
        <v>7</v>
      </c>
      <c r="AH61" s="80">
        <v>8</v>
      </c>
      <c r="AI61" s="80">
        <v>9</v>
      </c>
      <c r="AJ61" s="81">
        <v>10</v>
      </c>
      <c r="AK61" s="80">
        <v>7</v>
      </c>
      <c r="AL61" s="80">
        <v>8</v>
      </c>
      <c r="AM61" s="80">
        <v>9</v>
      </c>
      <c r="AN61" s="81">
        <v>10</v>
      </c>
      <c r="AO61" s="80">
        <v>7</v>
      </c>
      <c r="AP61" s="80">
        <v>8</v>
      </c>
      <c r="AQ61" s="80">
        <v>9</v>
      </c>
      <c r="AR61" s="81">
        <v>10</v>
      </c>
      <c r="AS61" s="80">
        <v>7</v>
      </c>
      <c r="AT61" s="80">
        <v>8</v>
      </c>
      <c r="AU61" s="80">
        <v>9</v>
      </c>
      <c r="AV61" s="81">
        <v>10</v>
      </c>
      <c r="AW61" s="80">
        <v>7</v>
      </c>
      <c r="AX61" s="80">
        <v>8</v>
      </c>
      <c r="AY61" s="80">
        <v>9</v>
      </c>
      <c r="AZ61" s="81">
        <v>10</v>
      </c>
      <c r="BA61" s="80">
        <v>7</v>
      </c>
      <c r="BB61" s="80">
        <v>8</v>
      </c>
      <c r="BC61" s="80">
        <v>9</v>
      </c>
      <c r="BD61" s="81">
        <v>10</v>
      </c>
    </row>
    <row r="62" spans="1:58" ht="15" customHeight="1" x14ac:dyDescent="0.2">
      <c r="A62" s="7">
        <v>601</v>
      </c>
      <c r="B62" s="19" t="s">
        <v>52</v>
      </c>
      <c r="C62" s="30">
        <v>39</v>
      </c>
      <c r="D62" s="67">
        <v>0</v>
      </c>
      <c r="E62" s="67">
        <v>0</v>
      </c>
      <c r="F62" s="67">
        <f>SUM(D62:E62)</f>
        <v>0</v>
      </c>
      <c r="G62" s="11">
        <v>0</v>
      </c>
      <c r="H62" s="12">
        <f>G62-'[1]Náklady Výnosy 2008 €'!F49</f>
        <v>-266845.91382858658</v>
      </c>
      <c r="I62" s="97">
        <v>0</v>
      </c>
      <c r="J62" s="97">
        <v>0</v>
      </c>
      <c r="K62" s="97">
        <f>I62+J62</f>
        <v>0</v>
      </c>
      <c r="L62" s="107">
        <v>0</v>
      </c>
      <c r="M62" s="67">
        <v>0</v>
      </c>
      <c r="N62" s="96">
        <v>1000</v>
      </c>
      <c r="O62" s="96">
        <v>1000</v>
      </c>
      <c r="P62" s="11">
        <v>878</v>
      </c>
      <c r="Q62" s="67"/>
      <c r="R62" s="67"/>
      <c r="S62" s="67"/>
      <c r="T62" s="11"/>
      <c r="U62" s="67">
        <v>0</v>
      </c>
      <c r="V62" s="67">
        <v>0</v>
      </c>
      <c r="W62" s="67">
        <v>0</v>
      </c>
      <c r="X62" s="11">
        <v>0</v>
      </c>
      <c r="Y62" s="67">
        <v>0</v>
      </c>
      <c r="Z62" s="67"/>
      <c r="AA62" s="67">
        <v>0</v>
      </c>
      <c r="AB62" s="11">
        <v>0</v>
      </c>
      <c r="AC62" s="96"/>
      <c r="AD62" s="99"/>
      <c r="AE62" s="120">
        <f>SUM(AC62:AD62)</f>
        <v>0</v>
      </c>
      <c r="AF62" s="122"/>
      <c r="AG62" s="96">
        <v>0</v>
      </c>
      <c r="AH62" s="96">
        <v>0</v>
      </c>
      <c r="AI62" s="96">
        <v>0</v>
      </c>
      <c r="AJ62" s="11">
        <v>0</v>
      </c>
      <c r="AK62" s="96">
        <v>0</v>
      </c>
      <c r="AL62" s="96">
        <v>250</v>
      </c>
      <c r="AM62" s="96">
        <f>SUM(AK62:AL62)</f>
        <v>250</v>
      </c>
      <c r="AN62" s="11"/>
      <c r="AO62" s="109"/>
      <c r="AP62" s="109"/>
      <c r="AQ62" s="109"/>
      <c r="AR62" s="109"/>
      <c r="AS62" s="100">
        <v>0</v>
      </c>
      <c r="AT62" s="100">
        <v>0</v>
      </c>
      <c r="AU62" s="101">
        <v>0</v>
      </c>
      <c r="AV62" s="102">
        <v>0</v>
      </c>
      <c r="AW62" s="96"/>
      <c r="AX62" s="96">
        <v>400000</v>
      </c>
      <c r="AY62" s="96">
        <f>AW62+AX62</f>
        <v>400000</v>
      </c>
      <c r="AZ62" s="11">
        <v>399297</v>
      </c>
      <c r="BA62" s="96">
        <f>D62+I62+M62+Q62+U62+Y62+AC62+AG62+AK62+AO62+AS62+AW62</f>
        <v>0</v>
      </c>
      <c r="BB62" s="96">
        <f t="shared" ref="BB62:BD77" si="26">E62+J62+N62+R62+V62+Z62+AD62+AH62+AL62+AP62+AT62+AX62</f>
        <v>401250</v>
      </c>
      <c r="BC62" s="96">
        <f t="shared" si="26"/>
        <v>401250</v>
      </c>
      <c r="BD62" s="96">
        <f t="shared" si="26"/>
        <v>400175</v>
      </c>
      <c r="BE62" s="13">
        <f>G62+L62+P62+T62+X62+AB62+AF62+AJ62+AN62+AR62+AV62+AZ62</f>
        <v>400175</v>
      </c>
    </row>
    <row r="63" spans="1:58" ht="15" customHeight="1" x14ac:dyDescent="0.2">
      <c r="A63" s="7">
        <v>602</v>
      </c>
      <c r="B63" s="19" t="s">
        <v>53</v>
      </c>
      <c r="C63" s="30">
        <v>40</v>
      </c>
      <c r="D63" s="10"/>
      <c r="E63" s="10">
        <v>830000</v>
      </c>
      <c r="F63" s="10">
        <f>SUM(D63:E63)</f>
        <v>830000</v>
      </c>
      <c r="G63" s="11">
        <v>859007</v>
      </c>
      <c r="H63" s="12">
        <f>G63-'[1]Náklady Výnosy 2008 €'!F50</f>
        <v>-9889681.8402044736</v>
      </c>
      <c r="I63" s="97">
        <v>4500</v>
      </c>
      <c r="J63" s="97">
        <v>195000</v>
      </c>
      <c r="K63" s="97">
        <f t="shared" ref="K63:K96" si="27">I63+J63</f>
        <v>199500</v>
      </c>
      <c r="L63" s="107">
        <v>222666.56</v>
      </c>
      <c r="M63" s="10">
        <v>0</v>
      </c>
      <c r="N63" s="10">
        <v>350000</v>
      </c>
      <c r="O63" s="10">
        <v>350000</v>
      </c>
      <c r="P63" s="11">
        <v>322462</v>
      </c>
      <c r="Q63" s="10">
        <v>100000</v>
      </c>
      <c r="R63" s="10">
        <v>15000</v>
      </c>
      <c r="S63" s="10">
        <f>SUM(Q63:R63)</f>
        <v>115000</v>
      </c>
      <c r="T63" s="11">
        <v>119953.51</v>
      </c>
      <c r="U63" s="10">
        <v>50000</v>
      </c>
      <c r="V63" s="10">
        <v>30000</v>
      </c>
      <c r="W63" s="10">
        <v>80000</v>
      </c>
      <c r="X63" s="11">
        <v>85442.87</v>
      </c>
      <c r="Y63" s="10">
        <v>600000</v>
      </c>
      <c r="Z63" s="10">
        <v>500000</v>
      </c>
      <c r="AA63" s="10">
        <v>1100000</v>
      </c>
      <c r="AB63" s="11">
        <v>1172411.76</v>
      </c>
      <c r="AC63" s="96">
        <v>5600</v>
      </c>
      <c r="AD63" s="99">
        <v>12674</v>
      </c>
      <c r="AE63" s="120">
        <f>SUM(AC63:AD63)</f>
        <v>18274</v>
      </c>
      <c r="AF63" s="122">
        <v>109216.87</v>
      </c>
      <c r="AG63" s="10">
        <v>0</v>
      </c>
      <c r="AH63" s="10">
        <v>1551288</v>
      </c>
      <c r="AI63" s="10">
        <f>AH63</f>
        <v>1551288</v>
      </c>
      <c r="AJ63" s="11">
        <v>1588788.36</v>
      </c>
      <c r="AK63" s="10"/>
      <c r="AL63" s="10">
        <v>4500</v>
      </c>
      <c r="AM63" s="96">
        <f t="shared" ref="AM63:AM96" si="28">SUM(AK63:AL63)</f>
        <v>4500</v>
      </c>
      <c r="AN63" s="11">
        <v>14420</v>
      </c>
      <c r="AO63" s="10"/>
      <c r="AP63" s="10">
        <v>18900</v>
      </c>
      <c r="AQ63" s="96">
        <v>18900</v>
      </c>
      <c r="AR63" s="11">
        <v>33141</v>
      </c>
      <c r="AS63" s="100">
        <v>4083520</v>
      </c>
      <c r="AT63" s="100">
        <v>900000</v>
      </c>
      <c r="AU63" s="101">
        <v>4983520</v>
      </c>
      <c r="AV63" s="102">
        <v>4972098.83</v>
      </c>
      <c r="AW63" s="10"/>
      <c r="AX63" s="10">
        <v>800000</v>
      </c>
      <c r="AY63" s="96">
        <f t="shared" ref="AY63:AY66" si="29">AW63+AX63</f>
        <v>800000</v>
      </c>
      <c r="AZ63" s="11">
        <v>668407</v>
      </c>
      <c r="BA63" s="96">
        <f t="shared" ref="BA63:BD96" si="30">D63+I63+M63+Q63+U63+Y63+AC63+AG63+AK63+AO63+AS63+AW63</f>
        <v>4843620</v>
      </c>
      <c r="BB63" s="96">
        <f t="shared" si="26"/>
        <v>5207362</v>
      </c>
      <c r="BC63" s="96">
        <f t="shared" si="26"/>
        <v>10050982</v>
      </c>
      <c r="BD63" s="96">
        <v>10168017</v>
      </c>
      <c r="BE63" s="13">
        <f t="shared" ref="BE63:BE96" si="31">G63+L63+P63+T63+X63+AB63+AF63+AJ63+AN63+AR63+AV63+AZ63</f>
        <v>10168015.760000002</v>
      </c>
      <c r="BF63" s="13">
        <f>BE63-BD63</f>
        <v>-1.2399999983608723</v>
      </c>
    </row>
    <row r="64" spans="1:58" ht="14.25" customHeight="1" x14ac:dyDescent="0.2">
      <c r="A64" s="7">
        <v>604</v>
      </c>
      <c r="B64" s="19" t="s">
        <v>54</v>
      </c>
      <c r="C64" s="30">
        <v>41</v>
      </c>
      <c r="D64" s="10">
        <v>0</v>
      </c>
      <c r="E64" s="10">
        <v>3500</v>
      </c>
      <c r="F64" s="10">
        <f>SUM(D64:E64)</f>
        <v>3500</v>
      </c>
      <c r="G64" s="11">
        <v>3579</v>
      </c>
      <c r="H64" s="12">
        <f>G64-'[1]Náklady Výnosy 2008 €'!F51</f>
        <v>-272893.15030206466</v>
      </c>
      <c r="I64" s="97">
        <v>0</v>
      </c>
      <c r="J64" s="97">
        <v>0</v>
      </c>
      <c r="K64" s="97">
        <f t="shared" si="27"/>
        <v>0</v>
      </c>
      <c r="L64" s="107">
        <v>0</v>
      </c>
      <c r="M64" s="10">
        <v>0</v>
      </c>
      <c r="N64" s="10">
        <v>0</v>
      </c>
      <c r="O64" s="10">
        <v>0</v>
      </c>
      <c r="P64" s="11">
        <v>0</v>
      </c>
      <c r="Q64" s="10"/>
      <c r="R64" s="10"/>
      <c r="S64" s="10">
        <f t="shared" ref="S64:S96" si="32">SUM(Q64:R64)</f>
        <v>0</v>
      </c>
      <c r="T64" s="11"/>
      <c r="U64" s="10">
        <v>0</v>
      </c>
      <c r="V64" s="10">
        <v>0</v>
      </c>
      <c r="W64" s="10">
        <v>0</v>
      </c>
      <c r="X64" s="11">
        <v>0</v>
      </c>
      <c r="Y64" s="10"/>
      <c r="Z64" s="10">
        <v>87000</v>
      </c>
      <c r="AA64" s="10">
        <v>87000</v>
      </c>
      <c r="AB64" s="11">
        <v>95435.24</v>
      </c>
      <c r="AC64" s="96"/>
      <c r="AD64" s="99"/>
      <c r="AE64" s="120">
        <f>SUM(AC64:AD64)</f>
        <v>0</v>
      </c>
      <c r="AF64" s="122">
        <v>0</v>
      </c>
      <c r="AG64" s="10">
        <v>0</v>
      </c>
      <c r="AH64" s="10">
        <v>0</v>
      </c>
      <c r="AI64" s="10">
        <v>0</v>
      </c>
      <c r="AJ64" s="11">
        <v>8454.65</v>
      </c>
      <c r="AK64" s="10"/>
      <c r="AL64" s="10"/>
      <c r="AM64" s="96">
        <f t="shared" si="28"/>
        <v>0</v>
      </c>
      <c r="AN64" s="11"/>
      <c r="AO64" s="10"/>
      <c r="AP64" s="10"/>
      <c r="AQ64" s="96">
        <v>0</v>
      </c>
      <c r="AR64" s="11"/>
      <c r="AS64" s="100">
        <v>0</v>
      </c>
      <c r="AT64" s="100">
        <v>1800</v>
      </c>
      <c r="AU64" s="101">
        <v>1800</v>
      </c>
      <c r="AV64" s="102">
        <v>1836.71</v>
      </c>
      <c r="AW64" s="10"/>
      <c r="AX64" s="10"/>
      <c r="AY64" s="96">
        <f t="shared" si="29"/>
        <v>0</v>
      </c>
      <c r="AZ64" s="11"/>
      <c r="BA64" s="96">
        <f t="shared" si="30"/>
        <v>0</v>
      </c>
      <c r="BB64" s="96">
        <f t="shared" si="26"/>
        <v>92300</v>
      </c>
      <c r="BC64" s="96">
        <f t="shared" si="26"/>
        <v>92300</v>
      </c>
      <c r="BD64" s="96">
        <v>109305</v>
      </c>
      <c r="BE64" s="13">
        <f t="shared" si="31"/>
        <v>109305.60000000001</v>
      </c>
    </row>
    <row r="65" spans="1:58" ht="19.5" hidden="1" customHeight="1" x14ac:dyDescent="0.2">
      <c r="A65" s="7">
        <v>611</v>
      </c>
      <c r="B65" s="19" t="s">
        <v>55</v>
      </c>
      <c r="C65" s="30">
        <v>42</v>
      </c>
      <c r="D65" s="10">
        <v>0</v>
      </c>
      <c r="E65" s="10">
        <v>0</v>
      </c>
      <c r="F65" s="10">
        <f t="shared" ref="F65:F96" si="33">SUM(D65:E65)</f>
        <v>0</v>
      </c>
      <c r="G65" s="11">
        <v>0</v>
      </c>
      <c r="H65" s="12">
        <f>G65-'[1]Náklady Výnosy 2008 €'!F52</f>
        <v>0</v>
      </c>
      <c r="I65" s="97">
        <v>0</v>
      </c>
      <c r="J65" s="97">
        <v>0</v>
      </c>
      <c r="K65" s="97">
        <f t="shared" si="27"/>
        <v>0</v>
      </c>
      <c r="L65" s="107">
        <v>0</v>
      </c>
      <c r="M65" s="10">
        <v>0</v>
      </c>
      <c r="N65" s="10">
        <v>0</v>
      </c>
      <c r="O65" s="10">
        <v>0</v>
      </c>
      <c r="P65" s="11">
        <v>0</v>
      </c>
      <c r="Q65" s="10"/>
      <c r="R65" s="10"/>
      <c r="S65" s="10">
        <f t="shared" si="32"/>
        <v>0</v>
      </c>
      <c r="T65" s="11"/>
      <c r="U65" s="10">
        <v>0</v>
      </c>
      <c r="V65" s="10">
        <v>0</v>
      </c>
      <c r="W65" s="10">
        <v>0</v>
      </c>
      <c r="X65" s="11">
        <v>0</v>
      </c>
      <c r="Y65" s="10"/>
      <c r="Z65" s="10"/>
      <c r="AA65" s="10">
        <v>0</v>
      </c>
      <c r="AB65" s="11">
        <v>0</v>
      </c>
      <c r="AC65" s="96"/>
      <c r="AD65" s="99"/>
      <c r="AE65" s="120">
        <f t="shared" ref="AE65:AE67" si="34">SUM(AC65:AD65)</f>
        <v>0</v>
      </c>
      <c r="AF65" s="122"/>
      <c r="AG65" s="10"/>
      <c r="AH65" s="10"/>
      <c r="AI65" s="10"/>
      <c r="AJ65" s="11"/>
      <c r="AK65" s="10"/>
      <c r="AL65" s="10"/>
      <c r="AM65" s="96">
        <f t="shared" si="28"/>
        <v>0</v>
      </c>
      <c r="AN65" s="11"/>
      <c r="AO65" s="10"/>
      <c r="AP65" s="10"/>
      <c r="AQ65" s="96">
        <v>0</v>
      </c>
      <c r="AR65" s="11"/>
      <c r="AS65" s="100">
        <v>0</v>
      </c>
      <c r="AT65" s="100">
        <v>0</v>
      </c>
      <c r="AU65" s="101">
        <v>0</v>
      </c>
      <c r="AV65" s="102">
        <v>0</v>
      </c>
      <c r="AW65" s="10"/>
      <c r="AX65" s="10"/>
      <c r="AY65" s="96">
        <f t="shared" si="29"/>
        <v>0</v>
      </c>
      <c r="AZ65" s="11"/>
      <c r="BA65" s="96">
        <f t="shared" si="30"/>
        <v>0</v>
      </c>
      <c r="BB65" s="96">
        <f t="shared" si="26"/>
        <v>0</v>
      </c>
      <c r="BC65" s="96">
        <f t="shared" si="26"/>
        <v>0</v>
      </c>
      <c r="BD65" s="96">
        <f t="shared" si="26"/>
        <v>0</v>
      </c>
      <c r="BE65" s="13">
        <f t="shared" si="31"/>
        <v>0</v>
      </c>
    </row>
    <row r="66" spans="1:58" ht="15" hidden="1" customHeight="1" x14ac:dyDescent="0.2">
      <c r="A66" s="7">
        <v>612</v>
      </c>
      <c r="B66" s="19" t="s">
        <v>56</v>
      </c>
      <c r="C66" s="30">
        <v>43</v>
      </c>
      <c r="D66" s="10">
        <v>0</v>
      </c>
      <c r="E66" s="10">
        <v>0</v>
      </c>
      <c r="F66" s="10">
        <f t="shared" si="33"/>
        <v>0</v>
      </c>
      <c r="G66" s="11">
        <v>0</v>
      </c>
      <c r="H66" s="12">
        <f>G66-'[1]Náklady Výnosy 2008 €'!F53</f>
        <v>0</v>
      </c>
      <c r="I66" s="97">
        <v>0</v>
      </c>
      <c r="J66" s="97">
        <v>0</v>
      </c>
      <c r="K66" s="97">
        <f t="shared" si="27"/>
        <v>0</v>
      </c>
      <c r="L66" s="107">
        <v>0</v>
      </c>
      <c r="M66" s="10">
        <v>0</v>
      </c>
      <c r="N66" s="10">
        <v>0</v>
      </c>
      <c r="O66" s="10">
        <v>0</v>
      </c>
      <c r="P66" s="11">
        <v>0</v>
      </c>
      <c r="Q66" s="10"/>
      <c r="R66" s="10"/>
      <c r="S66" s="10">
        <f t="shared" si="32"/>
        <v>0</v>
      </c>
      <c r="T66" s="11"/>
      <c r="U66" s="10">
        <v>0</v>
      </c>
      <c r="V66" s="10">
        <v>0</v>
      </c>
      <c r="W66" s="10">
        <v>0</v>
      </c>
      <c r="X66" s="11">
        <v>0</v>
      </c>
      <c r="Y66" s="10"/>
      <c r="Z66" s="10"/>
      <c r="AA66" s="10">
        <v>0</v>
      </c>
      <c r="AB66" s="11">
        <v>0</v>
      </c>
      <c r="AC66" s="96"/>
      <c r="AD66" s="99"/>
      <c r="AE66" s="120">
        <f t="shared" si="34"/>
        <v>0</v>
      </c>
      <c r="AF66" s="122"/>
      <c r="AG66" s="10"/>
      <c r="AH66" s="10"/>
      <c r="AI66" s="10"/>
      <c r="AJ66" s="11"/>
      <c r="AK66" s="10"/>
      <c r="AL66" s="10"/>
      <c r="AM66" s="96">
        <f t="shared" si="28"/>
        <v>0</v>
      </c>
      <c r="AN66" s="11"/>
      <c r="AO66" s="10"/>
      <c r="AP66" s="10"/>
      <c r="AQ66" s="96">
        <v>0</v>
      </c>
      <c r="AR66" s="11"/>
      <c r="AS66" s="100">
        <v>0</v>
      </c>
      <c r="AT66" s="100">
        <v>0</v>
      </c>
      <c r="AU66" s="101">
        <v>0</v>
      </c>
      <c r="AV66" s="102">
        <v>0</v>
      </c>
      <c r="AW66" s="10"/>
      <c r="AX66" s="10"/>
      <c r="AY66" s="96">
        <f t="shared" si="29"/>
        <v>0</v>
      </c>
      <c r="AZ66" s="11"/>
      <c r="BA66" s="96">
        <f t="shared" si="30"/>
        <v>0</v>
      </c>
      <c r="BB66" s="96">
        <f t="shared" si="26"/>
        <v>0</v>
      </c>
      <c r="BC66" s="96">
        <f t="shared" si="26"/>
        <v>0</v>
      </c>
      <c r="BD66" s="96">
        <f t="shared" si="26"/>
        <v>0</v>
      </c>
      <c r="BE66" s="13">
        <f t="shared" si="31"/>
        <v>0</v>
      </c>
    </row>
    <row r="67" spans="1:58" ht="15" hidden="1" customHeight="1" x14ac:dyDescent="0.2">
      <c r="A67" s="7">
        <v>613</v>
      </c>
      <c r="B67" s="19" t="s">
        <v>57</v>
      </c>
      <c r="C67" s="30">
        <v>44</v>
      </c>
      <c r="D67" s="10">
        <v>0</v>
      </c>
      <c r="E67" s="10">
        <v>0</v>
      </c>
      <c r="F67" s="10">
        <f t="shared" si="33"/>
        <v>0</v>
      </c>
      <c r="G67" s="11">
        <v>0</v>
      </c>
      <c r="H67" s="12">
        <f>G67-'[1]Náklady Výnosy 2008 €'!F54</f>
        <v>0</v>
      </c>
      <c r="I67" s="97">
        <v>0</v>
      </c>
      <c r="J67" s="97">
        <v>0</v>
      </c>
      <c r="K67" s="97">
        <f t="shared" si="27"/>
        <v>0</v>
      </c>
      <c r="L67" s="107">
        <v>0</v>
      </c>
      <c r="M67" s="10">
        <v>0</v>
      </c>
      <c r="N67" s="10">
        <v>0</v>
      </c>
      <c r="O67" s="10">
        <v>0</v>
      </c>
      <c r="P67" s="11">
        <v>0</v>
      </c>
      <c r="Q67" s="10"/>
      <c r="R67" s="10"/>
      <c r="S67" s="10">
        <f t="shared" si="32"/>
        <v>0</v>
      </c>
      <c r="T67" s="11"/>
      <c r="U67" s="10">
        <v>0</v>
      </c>
      <c r="V67" s="10">
        <v>0</v>
      </c>
      <c r="W67" s="10">
        <v>0</v>
      </c>
      <c r="X67" s="11">
        <v>0</v>
      </c>
      <c r="Y67" s="10"/>
      <c r="Z67" s="10"/>
      <c r="AA67" s="10">
        <v>0</v>
      </c>
      <c r="AB67" s="11">
        <v>0</v>
      </c>
      <c r="AC67" s="96"/>
      <c r="AD67" s="99"/>
      <c r="AE67" s="120">
        <f t="shared" si="34"/>
        <v>0</v>
      </c>
      <c r="AF67" s="122"/>
      <c r="AG67" s="10"/>
      <c r="AH67" s="10"/>
      <c r="AI67" s="10"/>
      <c r="AJ67" s="11"/>
      <c r="AK67" s="10"/>
      <c r="AL67" s="10"/>
      <c r="AM67" s="96">
        <f t="shared" si="28"/>
        <v>0</v>
      </c>
      <c r="AN67" s="11"/>
      <c r="AO67" s="10"/>
      <c r="AP67" s="10"/>
      <c r="AQ67" s="96">
        <v>0</v>
      </c>
      <c r="AR67" s="11"/>
      <c r="AS67" s="100">
        <v>0</v>
      </c>
      <c r="AT67" s="100">
        <v>0</v>
      </c>
      <c r="AU67" s="101">
        <v>0</v>
      </c>
      <c r="AV67" s="102">
        <v>0</v>
      </c>
      <c r="AW67" s="10"/>
      <c r="AX67" s="10"/>
      <c r="AY67" s="10">
        <f>AW67+AX67</f>
        <v>0</v>
      </c>
      <c r="AZ67" s="11"/>
      <c r="BA67" s="96">
        <f t="shared" si="30"/>
        <v>0</v>
      </c>
      <c r="BB67" s="96">
        <f t="shared" si="26"/>
        <v>0</v>
      </c>
      <c r="BC67" s="96">
        <f t="shared" si="26"/>
        <v>0</v>
      </c>
      <c r="BD67" s="96">
        <f t="shared" si="26"/>
        <v>0</v>
      </c>
      <c r="BE67" s="13">
        <f t="shared" si="31"/>
        <v>0</v>
      </c>
    </row>
    <row r="68" spans="1:58" ht="15" hidden="1" customHeight="1" x14ac:dyDescent="0.2">
      <c r="A68" s="7">
        <v>614</v>
      </c>
      <c r="B68" s="19" t="s">
        <v>58</v>
      </c>
      <c r="C68" s="30">
        <v>45</v>
      </c>
      <c r="D68" s="10">
        <v>0</v>
      </c>
      <c r="E68" s="10">
        <v>0</v>
      </c>
      <c r="F68" s="10">
        <f t="shared" si="33"/>
        <v>0</v>
      </c>
      <c r="G68" s="11">
        <v>0</v>
      </c>
      <c r="H68" s="12">
        <f>G68-'[1]Náklady Výnosy 2008 €'!F55</f>
        <v>0</v>
      </c>
      <c r="I68" s="97">
        <v>0</v>
      </c>
      <c r="J68" s="97">
        <v>0</v>
      </c>
      <c r="K68" s="97">
        <f t="shared" si="27"/>
        <v>0</v>
      </c>
      <c r="L68" s="107">
        <v>0</v>
      </c>
      <c r="M68" s="10">
        <v>0</v>
      </c>
      <c r="N68" s="10">
        <v>0</v>
      </c>
      <c r="O68" s="10">
        <v>0</v>
      </c>
      <c r="P68" s="11">
        <v>0</v>
      </c>
      <c r="Q68" s="10"/>
      <c r="R68" s="10"/>
      <c r="S68" s="10">
        <f t="shared" si="32"/>
        <v>0</v>
      </c>
      <c r="T68" s="11"/>
      <c r="U68" s="10">
        <v>0</v>
      </c>
      <c r="V68" s="10">
        <v>0</v>
      </c>
      <c r="W68" s="10">
        <v>0</v>
      </c>
      <c r="X68" s="11">
        <v>0</v>
      </c>
      <c r="Y68" s="10"/>
      <c r="Z68" s="10"/>
      <c r="AA68" s="10">
        <v>0</v>
      </c>
      <c r="AB68" s="11">
        <v>0</v>
      </c>
      <c r="AC68" s="96"/>
      <c r="AD68" s="99"/>
      <c r="AE68" s="120"/>
      <c r="AF68" s="122"/>
      <c r="AG68" s="10"/>
      <c r="AH68" s="10"/>
      <c r="AI68" s="10"/>
      <c r="AJ68" s="11"/>
      <c r="AK68" s="10"/>
      <c r="AL68" s="10"/>
      <c r="AM68" s="96">
        <f t="shared" si="28"/>
        <v>0</v>
      </c>
      <c r="AN68" s="11"/>
      <c r="AO68" s="10"/>
      <c r="AP68" s="10"/>
      <c r="AQ68" s="96">
        <v>0</v>
      </c>
      <c r="AR68" s="11"/>
      <c r="AS68" s="100">
        <v>0</v>
      </c>
      <c r="AT68" s="100">
        <v>0</v>
      </c>
      <c r="AU68" s="101">
        <v>0</v>
      </c>
      <c r="AV68" s="102">
        <v>0</v>
      </c>
      <c r="AW68" s="10"/>
      <c r="AX68" s="10"/>
      <c r="AY68" s="10">
        <f t="shared" ref="AY68:AY96" si="35">AW68+AX68</f>
        <v>0</v>
      </c>
      <c r="AZ68" s="11"/>
      <c r="BA68" s="96">
        <f t="shared" si="30"/>
        <v>0</v>
      </c>
      <c r="BB68" s="96">
        <f t="shared" si="26"/>
        <v>0</v>
      </c>
      <c r="BC68" s="96">
        <f t="shared" si="26"/>
        <v>0</v>
      </c>
      <c r="BD68" s="96">
        <f t="shared" si="26"/>
        <v>0</v>
      </c>
      <c r="BE68" s="13">
        <f t="shared" si="31"/>
        <v>0</v>
      </c>
    </row>
    <row r="69" spans="1:58" ht="15" hidden="1" customHeight="1" x14ac:dyDescent="0.2">
      <c r="A69" s="7">
        <v>621</v>
      </c>
      <c r="B69" s="19" t="s">
        <v>59</v>
      </c>
      <c r="C69" s="30">
        <v>46</v>
      </c>
      <c r="D69" s="10">
        <v>0</v>
      </c>
      <c r="E69" s="10">
        <v>0</v>
      </c>
      <c r="F69" s="10">
        <f t="shared" si="33"/>
        <v>0</v>
      </c>
      <c r="G69" s="11">
        <v>0</v>
      </c>
      <c r="H69" s="12">
        <f>G69-'[1]Náklady Výnosy 2008 €'!F56</f>
        <v>0</v>
      </c>
      <c r="I69" s="97">
        <v>0</v>
      </c>
      <c r="J69" s="97">
        <v>0</v>
      </c>
      <c r="K69" s="97">
        <f t="shared" si="27"/>
        <v>0</v>
      </c>
      <c r="L69" s="107">
        <v>0</v>
      </c>
      <c r="M69" s="10">
        <v>0</v>
      </c>
      <c r="N69" s="10">
        <v>0</v>
      </c>
      <c r="O69" s="10">
        <v>0</v>
      </c>
      <c r="P69" s="11">
        <v>0</v>
      </c>
      <c r="Q69" s="10"/>
      <c r="R69" s="10"/>
      <c r="S69" s="10">
        <f t="shared" si="32"/>
        <v>0</v>
      </c>
      <c r="T69" s="11"/>
      <c r="U69" s="10">
        <v>0</v>
      </c>
      <c r="V69" s="10">
        <v>0</v>
      </c>
      <c r="W69" s="10">
        <v>0</v>
      </c>
      <c r="X69" s="11">
        <v>0</v>
      </c>
      <c r="Y69" s="10"/>
      <c r="Z69" s="10"/>
      <c r="AA69" s="10">
        <v>0</v>
      </c>
      <c r="AB69" s="11">
        <v>0</v>
      </c>
      <c r="AC69" s="96"/>
      <c r="AD69" s="99"/>
      <c r="AE69" s="120"/>
      <c r="AF69" s="122">
        <v>6.14</v>
      </c>
      <c r="AG69" s="10"/>
      <c r="AH69" s="10"/>
      <c r="AI69" s="10"/>
      <c r="AJ69" s="11"/>
      <c r="AK69" s="10"/>
      <c r="AL69" s="10"/>
      <c r="AM69" s="96">
        <f t="shared" si="28"/>
        <v>0</v>
      </c>
      <c r="AN69" s="11"/>
      <c r="AO69" s="10"/>
      <c r="AP69" s="10"/>
      <c r="AQ69" s="96">
        <v>0</v>
      </c>
      <c r="AR69" s="11"/>
      <c r="AS69" s="100">
        <v>0</v>
      </c>
      <c r="AT69" s="100">
        <v>0</v>
      </c>
      <c r="AU69" s="101">
        <v>0</v>
      </c>
      <c r="AV69" s="102">
        <v>0</v>
      </c>
      <c r="AW69" s="10"/>
      <c r="AX69" s="10"/>
      <c r="AY69" s="10">
        <f t="shared" si="35"/>
        <v>0</v>
      </c>
      <c r="AZ69" s="11"/>
      <c r="BA69" s="96">
        <f t="shared" si="30"/>
        <v>0</v>
      </c>
      <c r="BB69" s="96">
        <f t="shared" si="26"/>
        <v>0</v>
      </c>
      <c r="BC69" s="96">
        <f t="shared" si="26"/>
        <v>0</v>
      </c>
      <c r="BD69" s="96">
        <f t="shared" si="26"/>
        <v>6.14</v>
      </c>
      <c r="BE69" s="13">
        <f t="shared" si="31"/>
        <v>6.14</v>
      </c>
    </row>
    <row r="70" spans="1:58" ht="15" hidden="1" customHeight="1" x14ac:dyDescent="0.2">
      <c r="A70" s="7">
        <v>622</v>
      </c>
      <c r="B70" s="19" t="s">
        <v>60</v>
      </c>
      <c r="C70" s="30">
        <v>47</v>
      </c>
      <c r="D70" s="10">
        <v>0</v>
      </c>
      <c r="E70" s="10">
        <v>0</v>
      </c>
      <c r="F70" s="10">
        <f t="shared" si="33"/>
        <v>0</v>
      </c>
      <c r="G70" s="11">
        <v>0</v>
      </c>
      <c r="H70" s="12">
        <f>G70-'[1]Náklady Výnosy 2008 €'!F57</f>
        <v>0</v>
      </c>
      <c r="I70" s="97">
        <v>0</v>
      </c>
      <c r="J70" s="97">
        <v>0</v>
      </c>
      <c r="K70" s="97">
        <f t="shared" si="27"/>
        <v>0</v>
      </c>
      <c r="L70" s="107">
        <v>0</v>
      </c>
      <c r="M70" s="10">
        <v>0</v>
      </c>
      <c r="N70" s="10">
        <v>0</v>
      </c>
      <c r="O70" s="10">
        <v>0</v>
      </c>
      <c r="P70" s="11">
        <v>0</v>
      </c>
      <c r="Q70" s="10"/>
      <c r="R70" s="10"/>
      <c r="S70" s="10">
        <f t="shared" si="32"/>
        <v>0</v>
      </c>
      <c r="T70" s="11"/>
      <c r="U70" s="10">
        <v>0</v>
      </c>
      <c r="V70" s="10">
        <v>0</v>
      </c>
      <c r="W70" s="10">
        <v>0</v>
      </c>
      <c r="X70" s="11">
        <v>0</v>
      </c>
      <c r="Y70" s="10"/>
      <c r="Z70" s="10"/>
      <c r="AA70" s="10">
        <v>0</v>
      </c>
      <c r="AB70" s="11">
        <v>0</v>
      </c>
      <c r="AC70" s="96"/>
      <c r="AD70" s="99"/>
      <c r="AE70" s="120"/>
      <c r="AF70" s="122"/>
      <c r="AG70" s="10"/>
      <c r="AH70" s="10"/>
      <c r="AI70" s="10"/>
      <c r="AJ70" s="11"/>
      <c r="AK70" s="10"/>
      <c r="AL70" s="10"/>
      <c r="AM70" s="96">
        <f t="shared" si="28"/>
        <v>0</v>
      </c>
      <c r="AN70" s="11"/>
      <c r="AO70" s="10"/>
      <c r="AP70" s="10"/>
      <c r="AQ70" s="96">
        <v>0</v>
      </c>
      <c r="AR70" s="11"/>
      <c r="AS70" s="100">
        <v>0</v>
      </c>
      <c r="AT70" s="100">
        <v>0</v>
      </c>
      <c r="AU70" s="101">
        <v>0</v>
      </c>
      <c r="AV70" s="102">
        <v>0</v>
      </c>
      <c r="AW70" s="10"/>
      <c r="AX70" s="10"/>
      <c r="AY70" s="10">
        <f t="shared" si="35"/>
        <v>0</v>
      </c>
      <c r="AZ70" s="11"/>
      <c r="BA70" s="96">
        <f t="shared" si="30"/>
        <v>0</v>
      </c>
      <c r="BB70" s="96">
        <f t="shared" si="26"/>
        <v>0</v>
      </c>
      <c r="BC70" s="96">
        <f t="shared" si="26"/>
        <v>0</v>
      </c>
      <c r="BD70" s="96">
        <f t="shared" si="26"/>
        <v>0</v>
      </c>
      <c r="BE70" s="13">
        <f t="shared" si="31"/>
        <v>0</v>
      </c>
    </row>
    <row r="71" spans="1:58" ht="15" hidden="1" customHeight="1" x14ac:dyDescent="0.2">
      <c r="A71" s="7">
        <v>623</v>
      </c>
      <c r="B71" s="19" t="s">
        <v>61</v>
      </c>
      <c r="C71" s="30">
        <v>48</v>
      </c>
      <c r="D71" s="10">
        <v>0</v>
      </c>
      <c r="E71" s="10">
        <v>0</v>
      </c>
      <c r="F71" s="10">
        <f t="shared" si="33"/>
        <v>0</v>
      </c>
      <c r="G71" s="11">
        <v>0</v>
      </c>
      <c r="H71" s="12">
        <f>G71-'[1]Náklady Výnosy 2008 €'!F58</f>
        <v>0</v>
      </c>
      <c r="I71" s="97">
        <v>0</v>
      </c>
      <c r="J71" s="97">
        <v>0</v>
      </c>
      <c r="K71" s="97">
        <f t="shared" si="27"/>
        <v>0</v>
      </c>
      <c r="L71" s="107">
        <v>0</v>
      </c>
      <c r="M71" s="10">
        <v>0</v>
      </c>
      <c r="N71" s="10">
        <v>0</v>
      </c>
      <c r="O71" s="10">
        <v>0</v>
      </c>
      <c r="P71" s="11">
        <v>0</v>
      </c>
      <c r="Q71" s="10"/>
      <c r="R71" s="10"/>
      <c r="S71" s="10">
        <f t="shared" si="32"/>
        <v>0</v>
      </c>
      <c r="T71" s="11"/>
      <c r="U71" s="10">
        <v>0</v>
      </c>
      <c r="V71" s="10">
        <v>0</v>
      </c>
      <c r="W71" s="10">
        <v>0</v>
      </c>
      <c r="X71" s="11">
        <v>0</v>
      </c>
      <c r="Y71" s="10"/>
      <c r="Z71" s="10"/>
      <c r="AA71" s="10">
        <v>0</v>
      </c>
      <c r="AB71" s="11">
        <v>0</v>
      </c>
      <c r="AC71" s="96"/>
      <c r="AD71" s="99"/>
      <c r="AE71" s="120"/>
      <c r="AF71" s="122"/>
      <c r="AG71" s="10"/>
      <c r="AH71" s="10"/>
      <c r="AI71" s="10"/>
      <c r="AJ71" s="11"/>
      <c r="AK71" s="10"/>
      <c r="AL71" s="10"/>
      <c r="AM71" s="96">
        <f t="shared" si="28"/>
        <v>0</v>
      </c>
      <c r="AN71" s="11"/>
      <c r="AO71" s="10"/>
      <c r="AP71" s="10"/>
      <c r="AQ71" s="96">
        <v>0</v>
      </c>
      <c r="AR71" s="11"/>
      <c r="AS71" s="100">
        <v>0</v>
      </c>
      <c r="AT71" s="100">
        <v>0</v>
      </c>
      <c r="AU71" s="101">
        <v>0</v>
      </c>
      <c r="AV71" s="102">
        <v>0</v>
      </c>
      <c r="AW71" s="10"/>
      <c r="AX71" s="10"/>
      <c r="AY71" s="10">
        <f t="shared" si="35"/>
        <v>0</v>
      </c>
      <c r="AZ71" s="11"/>
      <c r="BA71" s="96">
        <f t="shared" si="30"/>
        <v>0</v>
      </c>
      <c r="BB71" s="96">
        <f t="shared" si="26"/>
        <v>0</v>
      </c>
      <c r="BC71" s="96">
        <f t="shared" si="26"/>
        <v>0</v>
      </c>
      <c r="BD71" s="96">
        <f t="shared" si="26"/>
        <v>0</v>
      </c>
      <c r="BE71" s="13">
        <f t="shared" si="31"/>
        <v>0</v>
      </c>
    </row>
    <row r="72" spans="1:58" ht="15" hidden="1" customHeight="1" x14ac:dyDescent="0.2">
      <c r="A72" s="7">
        <v>624</v>
      </c>
      <c r="B72" s="19" t="s">
        <v>62</v>
      </c>
      <c r="C72" s="30">
        <v>49</v>
      </c>
      <c r="D72" s="10">
        <v>0</v>
      </c>
      <c r="E72" s="10">
        <v>0</v>
      </c>
      <c r="F72" s="10">
        <f t="shared" si="33"/>
        <v>0</v>
      </c>
      <c r="G72" s="11">
        <v>0</v>
      </c>
      <c r="H72" s="12">
        <f>G72-'[1]Náklady Výnosy 2008 €'!F59</f>
        <v>-30870.344552877912</v>
      </c>
      <c r="I72" s="97">
        <v>0</v>
      </c>
      <c r="J72" s="97">
        <v>0</v>
      </c>
      <c r="K72" s="97">
        <f t="shared" si="27"/>
        <v>0</v>
      </c>
      <c r="L72" s="107">
        <v>0</v>
      </c>
      <c r="M72" s="10">
        <v>0</v>
      </c>
      <c r="N72" s="10">
        <v>0</v>
      </c>
      <c r="O72" s="10">
        <v>0</v>
      </c>
      <c r="P72" s="11">
        <v>0</v>
      </c>
      <c r="Q72" s="10"/>
      <c r="R72" s="10"/>
      <c r="S72" s="10">
        <f t="shared" si="32"/>
        <v>0</v>
      </c>
      <c r="T72" s="11"/>
      <c r="U72" s="10">
        <v>0</v>
      </c>
      <c r="V72" s="10">
        <v>0</v>
      </c>
      <c r="W72" s="10">
        <v>0</v>
      </c>
      <c r="X72" s="11">
        <v>0</v>
      </c>
      <c r="Y72" s="10"/>
      <c r="Z72" s="10"/>
      <c r="AA72" s="10">
        <v>0</v>
      </c>
      <c r="AB72" s="11">
        <v>0</v>
      </c>
      <c r="AC72" s="96"/>
      <c r="AD72" s="99"/>
      <c r="AE72" s="120"/>
      <c r="AF72" s="122"/>
      <c r="AG72" s="10"/>
      <c r="AH72" s="10"/>
      <c r="AI72" s="10"/>
      <c r="AJ72" s="11"/>
      <c r="AK72" s="10"/>
      <c r="AL72" s="10"/>
      <c r="AM72" s="96">
        <f t="shared" si="28"/>
        <v>0</v>
      </c>
      <c r="AN72" s="11"/>
      <c r="AO72" s="10"/>
      <c r="AP72" s="10"/>
      <c r="AQ72" s="96">
        <v>0</v>
      </c>
      <c r="AR72" s="11"/>
      <c r="AS72" s="100">
        <v>0</v>
      </c>
      <c r="AT72" s="100">
        <v>0</v>
      </c>
      <c r="AU72" s="101">
        <v>0</v>
      </c>
      <c r="AV72" s="102">
        <v>0</v>
      </c>
      <c r="AW72" s="10"/>
      <c r="AX72" s="10"/>
      <c r="AY72" s="10">
        <f t="shared" si="35"/>
        <v>0</v>
      </c>
      <c r="AZ72" s="11"/>
      <c r="BA72" s="96">
        <f t="shared" si="30"/>
        <v>0</v>
      </c>
      <c r="BB72" s="96">
        <f t="shared" si="26"/>
        <v>0</v>
      </c>
      <c r="BC72" s="96">
        <f t="shared" si="26"/>
        <v>0</v>
      </c>
      <c r="BD72" s="96">
        <f t="shared" si="26"/>
        <v>0</v>
      </c>
      <c r="BE72" s="13">
        <f t="shared" si="31"/>
        <v>0</v>
      </c>
    </row>
    <row r="73" spans="1:58" ht="15" hidden="1" customHeight="1" x14ac:dyDescent="0.2">
      <c r="A73" s="7">
        <v>641</v>
      </c>
      <c r="B73" s="19" t="s">
        <v>27</v>
      </c>
      <c r="C73" s="30">
        <v>50</v>
      </c>
      <c r="D73" s="10">
        <v>0</v>
      </c>
      <c r="E73" s="10">
        <v>0</v>
      </c>
      <c r="F73" s="10">
        <f t="shared" si="33"/>
        <v>0</v>
      </c>
      <c r="G73" s="11">
        <v>0</v>
      </c>
      <c r="H73" s="12">
        <f>G73-'[1]Náklady Výnosy 2008 €'!F60</f>
        <v>-14240.191196972713</v>
      </c>
      <c r="I73" s="97">
        <v>0</v>
      </c>
      <c r="J73" s="97">
        <v>0</v>
      </c>
      <c r="K73" s="97">
        <f t="shared" si="27"/>
        <v>0</v>
      </c>
      <c r="L73" s="107">
        <v>0</v>
      </c>
      <c r="M73" s="10">
        <v>0</v>
      </c>
      <c r="N73" s="10">
        <v>0</v>
      </c>
      <c r="O73" s="10">
        <v>0</v>
      </c>
      <c r="P73" s="11">
        <v>0</v>
      </c>
      <c r="Q73" s="10"/>
      <c r="R73" s="10"/>
      <c r="S73" s="10">
        <f t="shared" si="32"/>
        <v>0</v>
      </c>
      <c r="T73" s="11"/>
      <c r="U73" s="10">
        <v>0</v>
      </c>
      <c r="V73" s="10">
        <v>0</v>
      </c>
      <c r="W73" s="10">
        <v>0</v>
      </c>
      <c r="X73" s="11">
        <v>0</v>
      </c>
      <c r="Y73" s="10"/>
      <c r="Z73" s="10"/>
      <c r="AA73" s="10">
        <v>0</v>
      </c>
      <c r="AB73" s="11">
        <v>540.67999999999995</v>
      </c>
      <c r="AC73" s="96"/>
      <c r="AD73" s="99"/>
      <c r="AE73" s="120"/>
      <c r="AF73" s="122"/>
      <c r="AG73" s="10"/>
      <c r="AH73" s="10"/>
      <c r="AI73" s="10"/>
      <c r="AJ73" s="11"/>
      <c r="AK73" s="10"/>
      <c r="AL73" s="10"/>
      <c r="AM73" s="96">
        <f t="shared" si="28"/>
        <v>0</v>
      </c>
      <c r="AN73" s="11"/>
      <c r="AO73" s="10"/>
      <c r="AP73" s="10"/>
      <c r="AQ73" s="96">
        <v>0</v>
      </c>
      <c r="AR73" s="11"/>
      <c r="AS73" s="100">
        <v>0</v>
      </c>
      <c r="AT73" s="100">
        <v>0</v>
      </c>
      <c r="AU73" s="101">
        <v>0</v>
      </c>
      <c r="AV73" s="102">
        <v>6546.81</v>
      </c>
      <c r="AW73" s="10"/>
      <c r="AX73" s="10"/>
      <c r="AY73" s="10">
        <f t="shared" si="35"/>
        <v>0</v>
      </c>
      <c r="AZ73" s="11"/>
      <c r="BA73" s="96">
        <f t="shared" si="30"/>
        <v>0</v>
      </c>
      <c r="BB73" s="96">
        <f t="shared" si="26"/>
        <v>0</v>
      </c>
      <c r="BC73" s="96">
        <f t="shared" si="26"/>
        <v>0</v>
      </c>
      <c r="BD73" s="96">
        <f t="shared" si="26"/>
        <v>7087.4900000000007</v>
      </c>
      <c r="BE73" s="13">
        <f t="shared" si="31"/>
        <v>7087.4900000000007</v>
      </c>
    </row>
    <row r="74" spans="1:58" ht="15" hidden="1" customHeight="1" x14ac:dyDescent="0.2">
      <c r="A74" s="7">
        <v>642</v>
      </c>
      <c r="B74" s="19" t="s">
        <v>28</v>
      </c>
      <c r="C74" s="30">
        <v>51</v>
      </c>
      <c r="D74" s="10">
        <v>0</v>
      </c>
      <c r="E74" s="10">
        <v>0</v>
      </c>
      <c r="F74" s="10">
        <f t="shared" si="33"/>
        <v>0</v>
      </c>
      <c r="G74" s="11">
        <v>0</v>
      </c>
      <c r="H74" s="12">
        <f>G74-'[1]Náklady Výnosy 2008 €'!F61</f>
        <v>-22771.028347606716</v>
      </c>
      <c r="I74" s="97">
        <v>0</v>
      </c>
      <c r="J74" s="97">
        <v>0</v>
      </c>
      <c r="K74" s="97">
        <f t="shared" si="27"/>
        <v>0</v>
      </c>
      <c r="L74" s="107">
        <v>0</v>
      </c>
      <c r="M74" s="10">
        <v>0</v>
      </c>
      <c r="N74" s="10">
        <v>0</v>
      </c>
      <c r="O74" s="10">
        <v>0</v>
      </c>
      <c r="P74" s="11">
        <v>0</v>
      </c>
      <c r="Q74" s="10"/>
      <c r="R74" s="10"/>
      <c r="S74" s="10">
        <f t="shared" si="32"/>
        <v>0</v>
      </c>
      <c r="T74" s="11"/>
      <c r="U74" s="10">
        <v>0</v>
      </c>
      <c r="V74" s="10">
        <v>0</v>
      </c>
      <c r="W74" s="10">
        <v>0</v>
      </c>
      <c r="X74" s="11">
        <v>0</v>
      </c>
      <c r="Y74" s="10"/>
      <c r="Z74" s="10"/>
      <c r="AA74" s="10">
        <v>0</v>
      </c>
      <c r="AB74" s="11">
        <v>0</v>
      </c>
      <c r="AC74" s="96"/>
      <c r="AD74" s="99"/>
      <c r="AE74" s="120"/>
      <c r="AF74" s="122"/>
      <c r="AG74" s="10"/>
      <c r="AH74" s="10"/>
      <c r="AI74" s="10"/>
      <c r="AJ74" s="11"/>
      <c r="AK74" s="10"/>
      <c r="AL74" s="10"/>
      <c r="AM74" s="96">
        <f t="shared" si="28"/>
        <v>0</v>
      </c>
      <c r="AN74" s="11"/>
      <c r="AO74" s="10"/>
      <c r="AP74" s="10"/>
      <c r="AQ74" s="96">
        <v>0</v>
      </c>
      <c r="AR74" s="11"/>
      <c r="AS74" s="100">
        <v>0</v>
      </c>
      <c r="AT74" s="100">
        <v>0</v>
      </c>
      <c r="AU74" s="101">
        <v>0</v>
      </c>
      <c r="AV74" s="102">
        <v>8470.3700000000008</v>
      </c>
      <c r="AW74" s="10"/>
      <c r="AX74" s="10"/>
      <c r="AY74" s="10">
        <f t="shared" si="35"/>
        <v>0</v>
      </c>
      <c r="AZ74" s="11"/>
      <c r="BA74" s="96">
        <f t="shared" si="30"/>
        <v>0</v>
      </c>
      <c r="BB74" s="96">
        <v>0</v>
      </c>
      <c r="BC74" s="96">
        <v>0</v>
      </c>
      <c r="BD74" s="96">
        <f t="shared" si="26"/>
        <v>8470.3700000000008</v>
      </c>
      <c r="BE74" s="13">
        <f t="shared" si="31"/>
        <v>8470.3700000000008</v>
      </c>
    </row>
    <row r="75" spans="1:58" ht="15" hidden="1" customHeight="1" x14ac:dyDescent="0.2">
      <c r="A75" s="7">
        <v>643</v>
      </c>
      <c r="B75" s="19" t="s">
        <v>63</v>
      </c>
      <c r="C75" s="30">
        <v>52</v>
      </c>
      <c r="D75" s="10">
        <v>0</v>
      </c>
      <c r="E75" s="10">
        <v>0</v>
      </c>
      <c r="F75" s="10">
        <f t="shared" si="33"/>
        <v>0</v>
      </c>
      <c r="G75" s="11">
        <v>0</v>
      </c>
      <c r="H75" s="12">
        <f>G75-'[1]Náklady Výnosy 2008 €'!F62</f>
        <v>0</v>
      </c>
      <c r="I75" s="97">
        <v>0</v>
      </c>
      <c r="J75" s="97">
        <v>0</v>
      </c>
      <c r="K75" s="97">
        <f t="shared" si="27"/>
        <v>0</v>
      </c>
      <c r="L75" s="107">
        <v>0</v>
      </c>
      <c r="M75" s="10">
        <v>0</v>
      </c>
      <c r="N75" s="10">
        <v>0</v>
      </c>
      <c r="O75" s="10">
        <v>0</v>
      </c>
      <c r="P75" s="11">
        <v>0</v>
      </c>
      <c r="Q75" s="10"/>
      <c r="R75" s="10"/>
      <c r="S75" s="10">
        <f t="shared" si="32"/>
        <v>0</v>
      </c>
      <c r="T75" s="11"/>
      <c r="U75" s="10">
        <v>0</v>
      </c>
      <c r="V75" s="10">
        <v>0</v>
      </c>
      <c r="W75" s="10">
        <v>0</v>
      </c>
      <c r="X75" s="11">
        <v>0</v>
      </c>
      <c r="Y75" s="10"/>
      <c r="Z75" s="10"/>
      <c r="AA75" s="10">
        <v>0</v>
      </c>
      <c r="AB75" s="11">
        <v>0</v>
      </c>
      <c r="AC75" s="96"/>
      <c r="AD75" s="99"/>
      <c r="AE75" s="120"/>
      <c r="AF75" s="122"/>
      <c r="AG75" s="10"/>
      <c r="AH75" s="10"/>
      <c r="AI75" s="10"/>
      <c r="AJ75" s="11"/>
      <c r="AK75" s="10"/>
      <c r="AL75" s="10"/>
      <c r="AM75" s="96">
        <f t="shared" si="28"/>
        <v>0</v>
      </c>
      <c r="AN75" s="11"/>
      <c r="AO75" s="10"/>
      <c r="AP75" s="10"/>
      <c r="AQ75" s="96">
        <v>0</v>
      </c>
      <c r="AR75" s="11"/>
      <c r="AS75" s="100">
        <v>0</v>
      </c>
      <c r="AT75" s="100">
        <v>0</v>
      </c>
      <c r="AU75" s="101">
        <v>0</v>
      </c>
      <c r="AV75" s="102">
        <v>0</v>
      </c>
      <c r="AW75" s="10"/>
      <c r="AX75" s="10"/>
      <c r="AY75" s="10">
        <f t="shared" si="35"/>
        <v>0</v>
      </c>
      <c r="AZ75" s="11"/>
      <c r="BA75" s="96">
        <f t="shared" si="30"/>
        <v>0</v>
      </c>
      <c r="BB75" s="96">
        <f t="shared" si="26"/>
        <v>0</v>
      </c>
      <c r="BC75" s="96">
        <f t="shared" si="26"/>
        <v>0</v>
      </c>
      <c r="BD75" s="96">
        <f t="shared" si="26"/>
        <v>0</v>
      </c>
      <c r="BE75" s="13">
        <f t="shared" si="31"/>
        <v>0</v>
      </c>
    </row>
    <row r="76" spans="1:58" ht="15" hidden="1" customHeight="1" x14ac:dyDescent="0.2">
      <c r="A76" s="7">
        <v>644</v>
      </c>
      <c r="B76" s="19" t="s">
        <v>30</v>
      </c>
      <c r="C76" s="30">
        <v>53</v>
      </c>
      <c r="D76" s="10">
        <v>0</v>
      </c>
      <c r="E76" s="10">
        <v>0</v>
      </c>
      <c r="F76" s="10">
        <f t="shared" si="33"/>
        <v>0</v>
      </c>
      <c r="G76" s="11">
        <v>28</v>
      </c>
      <c r="H76" s="12">
        <f>G76-'[1]Náklady Výnosy 2008 €'!F63</f>
        <v>-1887145.8697470622</v>
      </c>
      <c r="I76" s="97">
        <v>0</v>
      </c>
      <c r="J76" s="97">
        <v>0</v>
      </c>
      <c r="K76" s="97">
        <f t="shared" si="27"/>
        <v>0</v>
      </c>
      <c r="L76" s="107">
        <v>0</v>
      </c>
      <c r="M76" s="10">
        <v>0</v>
      </c>
      <c r="N76" s="10">
        <v>0</v>
      </c>
      <c r="O76" s="10">
        <v>0</v>
      </c>
      <c r="P76" s="11">
        <v>123</v>
      </c>
      <c r="Q76" s="10"/>
      <c r="R76" s="10"/>
      <c r="S76" s="10">
        <f t="shared" si="32"/>
        <v>0</v>
      </c>
      <c r="T76" s="11"/>
      <c r="U76" s="10">
        <v>0</v>
      </c>
      <c r="V76" s="10">
        <v>0</v>
      </c>
      <c r="W76" s="10">
        <v>0</v>
      </c>
      <c r="X76" s="11">
        <v>10.61</v>
      </c>
      <c r="Y76" s="10"/>
      <c r="Z76" s="10"/>
      <c r="AA76" s="10">
        <v>0</v>
      </c>
      <c r="AB76" s="11">
        <v>30.11</v>
      </c>
      <c r="AC76" s="96"/>
      <c r="AD76" s="99"/>
      <c r="AE76" s="120"/>
      <c r="AF76" s="122"/>
      <c r="AG76" s="10"/>
      <c r="AH76" s="10"/>
      <c r="AI76" s="10"/>
      <c r="AJ76" s="11"/>
      <c r="AK76" s="10"/>
      <c r="AL76" s="10"/>
      <c r="AM76" s="96">
        <f t="shared" si="28"/>
        <v>0</v>
      </c>
      <c r="AN76" s="11"/>
      <c r="AO76" s="10"/>
      <c r="AP76" s="10"/>
      <c r="AQ76" s="96">
        <v>0</v>
      </c>
      <c r="AR76" s="11"/>
      <c r="AS76" s="100">
        <v>0</v>
      </c>
      <c r="AT76" s="100">
        <v>0</v>
      </c>
      <c r="AU76" s="101">
        <v>0</v>
      </c>
      <c r="AV76" s="102">
        <v>176.16</v>
      </c>
      <c r="AW76" s="10"/>
      <c r="AX76" s="10"/>
      <c r="AY76" s="10">
        <f t="shared" si="35"/>
        <v>0</v>
      </c>
      <c r="AZ76" s="11"/>
      <c r="BA76" s="96">
        <f t="shared" si="30"/>
        <v>0</v>
      </c>
      <c r="BB76" s="96">
        <f t="shared" si="26"/>
        <v>0</v>
      </c>
      <c r="BC76" s="96">
        <f t="shared" si="26"/>
        <v>0</v>
      </c>
      <c r="BD76" s="96">
        <f t="shared" si="26"/>
        <v>367.88</v>
      </c>
      <c r="BE76" s="13">
        <f t="shared" si="31"/>
        <v>367.88</v>
      </c>
    </row>
    <row r="77" spans="1:58" ht="15" hidden="1" customHeight="1" x14ac:dyDescent="0.2">
      <c r="A77" s="7">
        <v>645</v>
      </c>
      <c r="B77" s="19" t="s">
        <v>64</v>
      </c>
      <c r="C77" s="30">
        <v>54</v>
      </c>
      <c r="D77" s="10">
        <v>0</v>
      </c>
      <c r="E77" s="10">
        <v>0</v>
      </c>
      <c r="F77" s="10">
        <f t="shared" si="33"/>
        <v>0</v>
      </c>
      <c r="G77" s="11">
        <v>99</v>
      </c>
      <c r="H77" s="13">
        <f>G77-'[1]Náklady Výnosy 2008 €'!F64</f>
        <v>-69110.320852419827</v>
      </c>
      <c r="I77" s="97">
        <v>0</v>
      </c>
      <c r="J77" s="97">
        <v>0</v>
      </c>
      <c r="K77" s="97">
        <f t="shared" si="27"/>
        <v>0</v>
      </c>
      <c r="L77" s="107">
        <v>0</v>
      </c>
      <c r="M77" s="10">
        <v>0</v>
      </c>
      <c r="N77" s="10">
        <v>0</v>
      </c>
      <c r="O77" s="10">
        <v>0</v>
      </c>
      <c r="P77" s="11">
        <v>8</v>
      </c>
      <c r="Q77" s="10"/>
      <c r="R77" s="10"/>
      <c r="S77" s="10">
        <f t="shared" si="32"/>
        <v>0</v>
      </c>
      <c r="T77" s="11"/>
      <c r="U77" s="10">
        <v>0</v>
      </c>
      <c r="V77" s="10">
        <v>0</v>
      </c>
      <c r="W77" s="10">
        <v>0</v>
      </c>
      <c r="X77" s="11">
        <v>0</v>
      </c>
      <c r="Y77" s="10"/>
      <c r="Z77" s="10"/>
      <c r="AA77" s="10">
        <v>0</v>
      </c>
      <c r="AB77" s="11">
        <v>0</v>
      </c>
      <c r="AC77" s="96"/>
      <c r="AD77" s="99"/>
      <c r="AE77" s="120"/>
      <c r="AF77" s="122"/>
      <c r="AG77" s="10"/>
      <c r="AH77" s="10"/>
      <c r="AI77" s="10"/>
      <c r="AJ77" s="11"/>
      <c r="AK77" s="10"/>
      <c r="AL77" s="10"/>
      <c r="AM77" s="96">
        <f t="shared" si="28"/>
        <v>0</v>
      </c>
      <c r="AN77" s="11"/>
      <c r="AO77" s="10"/>
      <c r="AP77" s="10"/>
      <c r="AQ77" s="96">
        <v>0</v>
      </c>
      <c r="AR77" s="11"/>
      <c r="AS77" s="100">
        <v>0</v>
      </c>
      <c r="AT77" s="100">
        <v>0</v>
      </c>
      <c r="AU77" s="101">
        <v>0</v>
      </c>
      <c r="AV77" s="102">
        <v>0</v>
      </c>
      <c r="AW77" s="10"/>
      <c r="AX77" s="10"/>
      <c r="AY77" s="10">
        <f t="shared" si="35"/>
        <v>0</v>
      </c>
      <c r="AZ77" s="11"/>
      <c r="BA77" s="96">
        <f t="shared" si="30"/>
        <v>0</v>
      </c>
      <c r="BB77" s="96">
        <f t="shared" si="26"/>
        <v>0</v>
      </c>
      <c r="BC77" s="96">
        <f t="shared" si="26"/>
        <v>0</v>
      </c>
      <c r="BD77" s="96">
        <f t="shared" si="26"/>
        <v>107</v>
      </c>
      <c r="BE77" s="13">
        <f t="shared" si="31"/>
        <v>107</v>
      </c>
    </row>
    <row r="78" spans="1:58" ht="15" customHeight="1" x14ac:dyDescent="0.2">
      <c r="A78" s="7">
        <v>646</v>
      </c>
      <c r="B78" s="19" t="s">
        <v>65</v>
      </c>
      <c r="C78" s="30">
        <v>55</v>
      </c>
      <c r="D78" s="15">
        <v>0</v>
      </c>
      <c r="E78" s="10">
        <v>0</v>
      </c>
      <c r="F78" s="10">
        <f t="shared" si="33"/>
        <v>0</v>
      </c>
      <c r="G78" s="11">
        <v>0</v>
      </c>
      <c r="H78" s="13">
        <f>G78-'[1]Náklady Výnosy 2008 €'!F65</f>
        <v>-3485.3614817765383</v>
      </c>
      <c r="I78" s="97">
        <v>0</v>
      </c>
      <c r="J78" s="97">
        <v>0</v>
      </c>
      <c r="K78" s="97">
        <f t="shared" si="27"/>
        <v>0</v>
      </c>
      <c r="L78" s="107">
        <v>0</v>
      </c>
      <c r="M78" s="15">
        <v>0</v>
      </c>
      <c r="N78" s="10">
        <v>0</v>
      </c>
      <c r="O78" s="10">
        <v>0</v>
      </c>
      <c r="P78" s="11">
        <v>0</v>
      </c>
      <c r="Q78" s="15"/>
      <c r="R78" s="10"/>
      <c r="S78" s="10">
        <f t="shared" si="32"/>
        <v>0</v>
      </c>
      <c r="T78" s="11"/>
      <c r="U78" s="15">
        <v>0</v>
      </c>
      <c r="V78" s="10">
        <v>0</v>
      </c>
      <c r="W78" s="10">
        <v>0</v>
      </c>
      <c r="X78" s="11">
        <v>0</v>
      </c>
      <c r="Y78" s="15"/>
      <c r="Z78" s="10"/>
      <c r="AA78" s="10">
        <v>0</v>
      </c>
      <c r="AB78" s="11">
        <v>0</v>
      </c>
      <c r="AC78" s="96">
        <v>9400</v>
      </c>
      <c r="AD78" s="99"/>
      <c r="AE78" s="120">
        <f>SUM(AC78:AD78)</f>
        <v>9400</v>
      </c>
      <c r="AF78" s="122">
        <v>3841.19</v>
      </c>
      <c r="AG78" s="15"/>
      <c r="AH78" s="10"/>
      <c r="AI78" s="10"/>
      <c r="AJ78" s="11">
        <v>1952</v>
      </c>
      <c r="AK78" s="15"/>
      <c r="AL78" s="10"/>
      <c r="AM78" s="96">
        <f t="shared" si="28"/>
        <v>0</v>
      </c>
      <c r="AN78" s="11"/>
      <c r="AO78" s="15"/>
      <c r="AP78" s="10"/>
      <c r="AQ78" s="96">
        <v>0</v>
      </c>
      <c r="AR78" s="11"/>
      <c r="AS78" s="100">
        <v>0</v>
      </c>
      <c r="AT78" s="100">
        <v>0</v>
      </c>
      <c r="AU78" s="101">
        <v>0</v>
      </c>
      <c r="AV78" s="102">
        <v>0</v>
      </c>
      <c r="AW78" s="15"/>
      <c r="AX78" s="10"/>
      <c r="AY78" s="10">
        <f t="shared" si="35"/>
        <v>0</v>
      </c>
      <c r="AZ78" s="11"/>
      <c r="BA78" s="96">
        <f t="shared" si="30"/>
        <v>9400</v>
      </c>
      <c r="BB78" s="96">
        <f t="shared" si="30"/>
        <v>0</v>
      </c>
      <c r="BC78" s="96">
        <f t="shared" si="30"/>
        <v>9400</v>
      </c>
      <c r="BD78" s="96">
        <v>5793</v>
      </c>
      <c r="BE78" s="13">
        <f t="shared" si="31"/>
        <v>5793.1900000000005</v>
      </c>
    </row>
    <row r="79" spans="1:58" ht="15" hidden="1" customHeight="1" x14ac:dyDescent="0.2">
      <c r="A79" s="7">
        <v>647</v>
      </c>
      <c r="B79" s="19" t="s">
        <v>66</v>
      </c>
      <c r="C79" s="30">
        <v>56</v>
      </c>
      <c r="D79" s="15">
        <v>0</v>
      </c>
      <c r="E79" s="10">
        <v>0</v>
      </c>
      <c r="F79" s="10">
        <f t="shared" si="33"/>
        <v>0</v>
      </c>
      <c r="G79" s="11">
        <v>0</v>
      </c>
      <c r="H79" s="13">
        <f>G79-'[1]Náklady Výnosy 2008 €'!F66</f>
        <v>0</v>
      </c>
      <c r="I79" s="97">
        <v>0</v>
      </c>
      <c r="J79" s="97">
        <v>0</v>
      </c>
      <c r="K79" s="97">
        <f t="shared" si="27"/>
        <v>0</v>
      </c>
      <c r="L79" s="107">
        <v>0</v>
      </c>
      <c r="M79" s="15">
        <v>0</v>
      </c>
      <c r="N79" s="10">
        <v>0</v>
      </c>
      <c r="O79" s="10">
        <v>0</v>
      </c>
      <c r="P79" s="11">
        <v>0</v>
      </c>
      <c r="Q79" s="15"/>
      <c r="R79" s="10"/>
      <c r="S79" s="10">
        <f t="shared" si="32"/>
        <v>0</v>
      </c>
      <c r="T79" s="11"/>
      <c r="U79" s="15">
        <v>0</v>
      </c>
      <c r="V79" s="10">
        <v>0</v>
      </c>
      <c r="W79" s="10">
        <v>0</v>
      </c>
      <c r="X79" s="11">
        <v>0</v>
      </c>
      <c r="Y79" s="15"/>
      <c r="Z79" s="10"/>
      <c r="AA79" s="10">
        <v>0</v>
      </c>
      <c r="AB79" s="11">
        <v>0</v>
      </c>
      <c r="AC79" s="96"/>
      <c r="AD79" s="99"/>
      <c r="AE79" s="120"/>
      <c r="AF79" s="122"/>
      <c r="AG79" s="15"/>
      <c r="AH79" s="10"/>
      <c r="AI79" s="10"/>
      <c r="AJ79" s="11"/>
      <c r="AK79" s="15"/>
      <c r="AL79" s="10"/>
      <c r="AM79" s="96">
        <f t="shared" si="28"/>
        <v>0</v>
      </c>
      <c r="AN79" s="11"/>
      <c r="AO79" s="15"/>
      <c r="AP79" s="10"/>
      <c r="AQ79" s="96">
        <v>0</v>
      </c>
      <c r="AR79" s="11"/>
      <c r="AS79" s="100">
        <v>0</v>
      </c>
      <c r="AT79" s="100">
        <v>0</v>
      </c>
      <c r="AU79" s="101">
        <v>0</v>
      </c>
      <c r="AV79" s="102">
        <v>0</v>
      </c>
      <c r="AW79" s="15"/>
      <c r="AX79" s="10"/>
      <c r="AY79" s="10">
        <f t="shared" si="35"/>
        <v>0</v>
      </c>
      <c r="AZ79" s="11"/>
      <c r="BA79" s="96">
        <f t="shared" si="30"/>
        <v>0</v>
      </c>
      <c r="BB79" s="96">
        <f t="shared" si="30"/>
        <v>0</v>
      </c>
      <c r="BC79" s="96">
        <f t="shared" si="30"/>
        <v>0</v>
      </c>
      <c r="BD79" s="96">
        <f t="shared" si="30"/>
        <v>0</v>
      </c>
      <c r="BE79" s="13">
        <f t="shared" si="31"/>
        <v>0</v>
      </c>
    </row>
    <row r="80" spans="1:58" ht="15" customHeight="1" x14ac:dyDescent="0.2">
      <c r="A80" s="7">
        <v>648</v>
      </c>
      <c r="B80" s="19" t="s">
        <v>67</v>
      </c>
      <c r="C80" s="30">
        <v>57</v>
      </c>
      <c r="D80" s="15">
        <v>240000</v>
      </c>
      <c r="E80" s="10">
        <v>0</v>
      </c>
      <c r="F80" s="10">
        <f t="shared" si="33"/>
        <v>240000</v>
      </c>
      <c r="G80" s="11">
        <v>0</v>
      </c>
      <c r="H80" s="12">
        <f>G80-'[1]Náklady Výnosy 2008 €'!F67</f>
        <v>0</v>
      </c>
      <c r="I80" s="97">
        <v>387860</v>
      </c>
      <c r="J80" s="97">
        <v>0</v>
      </c>
      <c r="K80" s="97">
        <f t="shared" si="27"/>
        <v>387860</v>
      </c>
      <c r="L80" s="107">
        <v>0</v>
      </c>
      <c r="M80" s="15">
        <v>316000</v>
      </c>
      <c r="N80" s="10">
        <v>0</v>
      </c>
      <c r="O80" s="10">
        <f>M80</f>
        <v>316000</v>
      </c>
      <c r="P80" s="11">
        <v>0</v>
      </c>
      <c r="Q80" s="15">
        <v>1020000</v>
      </c>
      <c r="R80" s="10"/>
      <c r="S80" s="10">
        <f t="shared" si="32"/>
        <v>1020000</v>
      </c>
      <c r="T80" s="11"/>
      <c r="U80" s="15">
        <v>145000</v>
      </c>
      <c r="V80" s="10">
        <v>0</v>
      </c>
      <c r="W80" s="10">
        <f>U80</f>
        <v>145000</v>
      </c>
      <c r="X80" s="11">
        <v>0</v>
      </c>
      <c r="Y80" s="15">
        <v>400000</v>
      </c>
      <c r="Z80" s="10"/>
      <c r="AA80" s="10">
        <v>400000</v>
      </c>
      <c r="AB80" s="11">
        <v>0</v>
      </c>
      <c r="AC80" s="96">
        <v>97890</v>
      </c>
      <c r="AD80" s="99"/>
      <c r="AE80" s="120">
        <f t="shared" ref="AE80:AE81" si="36">SUM(AC80:AD80)</f>
        <v>97890</v>
      </c>
      <c r="AF80" s="122"/>
      <c r="AG80" s="15">
        <v>53000</v>
      </c>
      <c r="AH80" s="10"/>
      <c r="AI80" s="10">
        <f>AG80+AH80</f>
        <v>53000</v>
      </c>
      <c r="AJ80" s="11">
        <v>0</v>
      </c>
      <c r="AK80" s="15"/>
      <c r="AL80" s="10"/>
      <c r="AM80" s="96">
        <f t="shared" si="28"/>
        <v>0</v>
      </c>
      <c r="AN80" s="11"/>
      <c r="AO80" s="15"/>
      <c r="AP80" s="10"/>
      <c r="AQ80" s="96">
        <v>0</v>
      </c>
      <c r="AR80" s="11"/>
      <c r="AS80" s="100">
        <v>0</v>
      </c>
      <c r="AT80" s="100">
        <v>0</v>
      </c>
      <c r="AU80" s="101">
        <v>0</v>
      </c>
      <c r="AV80" s="102">
        <v>0</v>
      </c>
      <c r="AW80" s="15"/>
      <c r="AX80" s="10"/>
      <c r="AY80" s="10">
        <f t="shared" si="35"/>
        <v>0</v>
      </c>
      <c r="AZ80" s="11"/>
      <c r="BA80" s="96">
        <f t="shared" si="30"/>
        <v>2659750</v>
      </c>
      <c r="BB80" s="96">
        <f t="shared" si="30"/>
        <v>0</v>
      </c>
      <c r="BC80" s="96">
        <f t="shared" si="30"/>
        <v>2659750</v>
      </c>
      <c r="BD80" s="96">
        <v>0</v>
      </c>
      <c r="BE80" s="13">
        <f t="shared" si="31"/>
        <v>0</v>
      </c>
      <c r="BF80" s="2" t="s">
        <v>105</v>
      </c>
    </row>
    <row r="81" spans="1:58" ht="13.5" customHeight="1" x14ac:dyDescent="0.2">
      <c r="A81" s="7">
        <v>649</v>
      </c>
      <c r="B81" s="8" t="s">
        <v>68</v>
      </c>
      <c r="C81" s="30">
        <v>58</v>
      </c>
      <c r="D81" s="18">
        <v>120000</v>
      </c>
      <c r="E81" s="10">
        <v>85000</v>
      </c>
      <c r="F81" s="10">
        <f t="shared" si="33"/>
        <v>205000</v>
      </c>
      <c r="G81" s="11">
        <v>458041</v>
      </c>
      <c r="H81" s="12">
        <f>G81-'[1]Náklady Výnosy 2008 €'!F68</f>
        <v>-5254134.529443006</v>
      </c>
      <c r="I81" s="97">
        <v>382500</v>
      </c>
      <c r="J81" s="97">
        <v>0</v>
      </c>
      <c r="K81" s="97">
        <f t="shared" si="27"/>
        <v>382500</v>
      </c>
      <c r="L81" s="107">
        <v>678059</v>
      </c>
      <c r="M81" s="18">
        <v>960663</v>
      </c>
      <c r="N81" s="10">
        <v>150000</v>
      </c>
      <c r="O81" s="10">
        <f>M81+N81</f>
        <v>1110663</v>
      </c>
      <c r="P81" s="11">
        <v>1103570</v>
      </c>
      <c r="Q81" s="18"/>
      <c r="R81" s="10">
        <v>200000</v>
      </c>
      <c r="S81" s="10">
        <f t="shared" si="32"/>
        <v>200000</v>
      </c>
      <c r="T81" s="11">
        <v>1367162.8</v>
      </c>
      <c r="U81" s="18">
        <v>215000</v>
      </c>
      <c r="V81" s="10">
        <v>0</v>
      </c>
      <c r="W81" s="10">
        <f>U81</f>
        <v>215000</v>
      </c>
      <c r="X81" s="11">
        <v>363945.44</v>
      </c>
      <c r="Y81" s="18">
        <v>210000</v>
      </c>
      <c r="Z81" s="10"/>
      <c r="AA81" s="10">
        <v>210000</v>
      </c>
      <c r="AB81" s="11">
        <v>637554.69999999995</v>
      </c>
      <c r="AC81" s="96">
        <v>49473</v>
      </c>
      <c r="AD81" s="99"/>
      <c r="AE81" s="120">
        <f t="shared" si="36"/>
        <v>49473</v>
      </c>
      <c r="AF81" s="122">
        <v>144849.97</v>
      </c>
      <c r="AG81" s="18">
        <v>100637</v>
      </c>
      <c r="AH81" s="10">
        <v>356000</v>
      </c>
      <c r="AI81" s="10">
        <f>AG81+AH81</f>
        <v>456637</v>
      </c>
      <c r="AJ81" s="11">
        <v>525675.13</v>
      </c>
      <c r="AK81" s="18"/>
      <c r="AL81" s="10"/>
      <c r="AM81" s="96">
        <f t="shared" si="28"/>
        <v>0</v>
      </c>
      <c r="AN81" s="11"/>
      <c r="AO81" s="18"/>
      <c r="AP81" s="10"/>
      <c r="AQ81" s="96">
        <v>0</v>
      </c>
      <c r="AR81" s="11"/>
      <c r="AS81" s="100">
        <v>0</v>
      </c>
      <c r="AT81" s="100">
        <v>21000</v>
      </c>
      <c r="AU81" s="101">
        <v>21000</v>
      </c>
      <c r="AV81" s="102">
        <v>21162.18</v>
      </c>
      <c r="AW81" s="18"/>
      <c r="AX81" s="10">
        <v>190000</v>
      </c>
      <c r="AY81" s="10">
        <f t="shared" si="35"/>
        <v>190000</v>
      </c>
      <c r="AZ81" s="11">
        <v>50027</v>
      </c>
      <c r="BA81" s="96">
        <f t="shared" si="30"/>
        <v>2038273</v>
      </c>
      <c r="BB81" s="96">
        <f t="shared" si="30"/>
        <v>1002000</v>
      </c>
      <c r="BC81" s="96">
        <f t="shared" si="30"/>
        <v>3040273</v>
      </c>
      <c r="BD81" s="96">
        <v>5350047.7</v>
      </c>
      <c r="BE81" s="13">
        <f t="shared" si="31"/>
        <v>5350047.2199999988</v>
      </c>
    </row>
    <row r="82" spans="1:58" ht="24" hidden="1" customHeight="1" x14ac:dyDescent="0.2">
      <c r="A82" s="7">
        <v>651</v>
      </c>
      <c r="B82" s="19" t="s">
        <v>69</v>
      </c>
      <c r="C82" s="30">
        <v>59</v>
      </c>
      <c r="D82" s="15">
        <v>0</v>
      </c>
      <c r="E82" s="10">
        <v>0</v>
      </c>
      <c r="F82" s="10">
        <f t="shared" si="33"/>
        <v>0</v>
      </c>
      <c r="G82" s="11">
        <v>18226</v>
      </c>
      <c r="H82" s="13">
        <f>G82-'[1]Náklady Výnosy 2008 €'!F69</f>
        <v>-307904.25293766183</v>
      </c>
      <c r="I82" s="97">
        <v>0</v>
      </c>
      <c r="J82" s="97">
        <v>0</v>
      </c>
      <c r="K82" s="97">
        <f t="shared" si="27"/>
        <v>0</v>
      </c>
      <c r="L82" s="107">
        <v>0</v>
      </c>
      <c r="M82" s="15">
        <v>0</v>
      </c>
      <c r="N82" s="10">
        <v>0</v>
      </c>
      <c r="O82" s="10">
        <v>0</v>
      </c>
      <c r="P82" s="11">
        <v>0</v>
      </c>
      <c r="Q82" s="15"/>
      <c r="R82" s="10"/>
      <c r="S82" s="10">
        <f t="shared" si="32"/>
        <v>0</v>
      </c>
      <c r="T82" s="11"/>
      <c r="U82" s="15">
        <v>0</v>
      </c>
      <c r="V82" s="10">
        <v>0</v>
      </c>
      <c r="W82" s="10">
        <v>0</v>
      </c>
      <c r="X82" s="11">
        <v>0</v>
      </c>
      <c r="Y82" s="15"/>
      <c r="Z82" s="10"/>
      <c r="AA82" s="10">
        <v>0</v>
      </c>
      <c r="AB82" s="11">
        <v>0</v>
      </c>
      <c r="AC82" s="96"/>
      <c r="AD82" s="99"/>
      <c r="AE82" s="120"/>
      <c r="AF82" s="122"/>
      <c r="AG82" s="15"/>
      <c r="AH82" s="10"/>
      <c r="AI82" s="10"/>
      <c r="AJ82" s="11"/>
      <c r="AK82" s="15"/>
      <c r="AL82" s="10"/>
      <c r="AM82" s="96">
        <f t="shared" si="28"/>
        <v>0</v>
      </c>
      <c r="AN82" s="11"/>
      <c r="AO82" s="15"/>
      <c r="AP82" s="10"/>
      <c r="AQ82" s="96">
        <v>0</v>
      </c>
      <c r="AR82" s="11"/>
      <c r="AS82" s="100">
        <v>0</v>
      </c>
      <c r="AT82" s="100">
        <v>0</v>
      </c>
      <c r="AU82" s="101">
        <v>0</v>
      </c>
      <c r="AV82" s="102">
        <v>0</v>
      </c>
      <c r="AW82" s="15"/>
      <c r="AX82" s="10"/>
      <c r="AY82" s="10">
        <f t="shared" si="35"/>
        <v>0</v>
      </c>
      <c r="AZ82" s="11"/>
      <c r="BA82" s="96">
        <f t="shared" si="30"/>
        <v>0</v>
      </c>
      <c r="BB82" s="96">
        <f t="shared" si="30"/>
        <v>0</v>
      </c>
      <c r="BC82" s="96">
        <f t="shared" si="30"/>
        <v>0</v>
      </c>
      <c r="BD82" s="96"/>
      <c r="BE82" s="13">
        <f t="shared" si="31"/>
        <v>18226</v>
      </c>
    </row>
    <row r="83" spans="1:58" ht="15" hidden="1" customHeight="1" x14ac:dyDescent="0.2">
      <c r="A83" s="31">
        <v>652</v>
      </c>
      <c r="B83" s="32" t="s">
        <v>70</v>
      </c>
      <c r="C83" s="30">
        <v>60</v>
      </c>
      <c r="D83" s="15">
        <v>0</v>
      </c>
      <c r="E83" s="10">
        <v>0</v>
      </c>
      <c r="F83" s="10">
        <f t="shared" si="33"/>
        <v>0</v>
      </c>
      <c r="G83" s="11">
        <v>0</v>
      </c>
      <c r="H83" s="12">
        <f>G83-'[1]Náklady Výnosy 2008 €'!F70</f>
        <v>-2456.349996680608</v>
      </c>
      <c r="I83" s="97">
        <v>0</v>
      </c>
      <c r="J83" s="97">
        <v>0</v>
      </c>
      <c r="K83" s="97">
        <f t="shared" si="27"/>
        <v>0</v>
      </c>
      <c r="L83" s="107">
        <v>0</v>
      </c>
      <c r="M83" s="15">
        <v>0</v>
      </c>
      <c r="N83" s="10">
        <v>0</v>
      </c>
      <c r="O83" s="10">
        <v>0</v>
      </c>
      <c r="P83" s="11">
        <v>0</v>
      </c>
      <c r="Q83" s="15"/>
      <c r="R83" s="10"/>
      <c r="S83" s="10">
        <f t="shared" si="32"/>
        <v>0</v>
      </c>
      <c r="T83" s="11"/>
      <c r="U83" s="15">
        <v>0</v>
      </c>
      <c r="V83" s="10">
        <v>0</v>
      </c>
      <c r="W83" s="10">
        <v>0</v>
      </c>
      <c r="X83" s="11">
        <v>0</v>
      </c>
      <c r="Y83" s="15"/>
      <c r="Z83" s="10"/>
      <c r="AA83" s="10">
        <v>0</v>
      </c>
      <c r="AB83" s="11">
        <v>0</v>
      </c>
      <c r="AC83" s="96"/>
      <c r="AD83" s="99"/>
      <c r="AE83" s="120"/>
      <c r="AF83" s="122"/>
      <c r="AG83" s="15"/>
      <c r="AH83" s="10"/>
      <c r="AI83" s="10"/>
      <c r="AJ83" s="11"/>
      <c r="AK83" s="15"/>
      <c r="AL83" s="10"/>
      <c r="AM83" s="96">
        <f t="shared" si="28"/>
        <v>0</v>
      </c>
      <c r="AN83" s="11"/>
      <c r="AO83" s="15"/>
      <c r="AP83" s="10"/>
      <c r="AQ83" s="96">
        <v>0</v>
      </c>
      <c r="AR83" s="11"/>
      <c r="AS83" s="100">
        <v>0</v>
      </c>
      <c r="AT83" s="100">
        <v>0</v>
      </c>
      <c r="AU83" s="101">
        <v>0</v>
      </c>
      <c r="AV83" s="102">
        <v>0</v>
      </c>
      <c r="AW83" s="15"/>
      <c r="AX83" s="10"/>
      <c r="AY83" s="10">
        <f t="shared" si="35"/>
        <v>0</v>
      </c>
      <c r="AZ83" s="11"/>
      <c r="BA83" s="96">
        <f t="shared" si="30"/>
        <v>0</v>
      </c>
      <c r="BB83" s="96">
        <f t="shared" si="30"/>
        <v>0</v>
      </c>
      <c r="BC83" s="96">
        <f t="shared" si="30"/>
        <v>0</v>
      </c>
      <c r="BD83" s="96">
        <f t="shared" si="30"/>
        <v>0</v>
      </c>
      <c r="BE83" s="13">
        <f t="shared" si="31"/>
        <v>0</v>
      </c>
    </row>
    <row r="84" spans="1:58" ht="15" hidden="1" customHeight="1" x14ac:dyDescent="0.2">
      <c r="A84" s="7">
        <v>653</v>
      </c>
      <c r="B84" s="8" t="s">
        <v>71</v>
      </c>
      <c r="C84" s="30">
        <v>61</v>
      </c>
      <c r="D84" s="15">
        <v>0</v>
      </c>
      <c r="E84" s="10">
        <v>0</v>
      </c>
      <c r="F84" s="10">
        <f t="shared" si="33"/>
        <v>0</v>
      </c>
      <c r="G84" s="11">
        <v>0</v>
      </c>
      <c r="H84" s="12">
        <f>G84-'[1]Náklady Výnosy 2008 €'!F71</f>
        <v>0</v>
      </c>
      <c r="I84" s="97">
        <v>0</v>
      </c>
      <c r="J84" s="97">
        <v>0</v>
      </c>
      <c r="K84" s="97">
        <f t="shared" si="27"/>
        <v>0</v>
      </c>
      <c r="L84" s="107">
        <v>0</v>
      </c>
      <c r="M84" s="15">
        <v>0</v>
      </c>
      <c r="N84" s="10">
        <v>0</v>
      </c>
      <c r="O84" s="10">
        <v>0</v>
      </c>
      <c r="P84" s="11">
        <v>0</v>
      </c>
      <c r="Q84" s="15"/>
      <c r="R84" s="10"/>
      <c r="S84" s="10">
        <f t="shared" si="32"/>
        <v>0</v>
      </c>
      <c r="T84" s="11"/>
      <c r="U84" s="15">
        <v>0</v>
      </c>
      <c r="V84" s="10">
        <v>0</v>
      </c>
      <c r="W84" s="10">
        <v>0</v>
      </c>
      <c r="X84" s="11">
        <v>0</v>
      </c>
      <c r="Y84" s="15"/>
      <c r="Z84" s="10"/>
      <c r="AA84" s="10">
        <v>0</v>
      </c>
      <c r="AB84" s="11">
        <v>0</v>
      </c>
      <c r="AC84" s="96"/>
      <c r="AD84" s="99"/>
      <c r="AE84" s="120"/>
      <c r="AF84" s="122"/>
      <c r="AG84" s="15"/>
      <c r="AH84" s="10"/>
      <c r="AI84" s="10"/>
      <c r="AJ84" s="11"/>
      <c r="AK84" s="15"/>
      <c r="AL84" s="10"/>
      <c r="AM84" s="96">
        <f t="shared" si="28"/>
        <v>0</v>
      </c>
      <c r="AN84" s="11"/>
      <c r="AO84" s="15"/>
      <c r="AP84" s="10"/>
      <c r="AQ84" s="96">
        <v>0</v>
      </c>
      <c r="AR84" s="11"/>
      <c r="AS84" s="100">
        <v>0</v>
      </c>
      <c r="AT84" s="100">
        <v>0</v>
      </c>
      <c r="AU84" s="101">
        <v>0</v>
      </c>
      <c r="AV84" s="102">
        <v>0</v>
      </c>
      <c r="AW84" s="15"/>
      <c r="AX84" s="10"/>
      <c r="AY84" s="10">
        <f t="shared" si="35"/>
        <v>0</v>
      </c>
      <c r="AZ84" s="11"/>
      <c r="BA84" s="96">
        <f t="shared" si="30"/>
        <v>0</v>
      </c>
      <c r="BB84" s="96">
        <f t="shared" si="30"/>
        <v>0</v>
      </c>
      <c r="BC84" s="96">
        <f t="shared" si="30"/>
        <v>0</v>
      </c>
      <c r="BD84" s="96">
        <f t="shared" si="30"/>
        <v>0</v>
      </c>
      <c r="BE84" s="13">
        <f t="shared" si="31"/>
        <v>0</v>
      </c>
    </row>
    <row r="85" spans="1:58" ht="15" hidden="1" customHeight="1" x14ac:dyDescent="0.2">
      <c r="A85" s="7">
        <v>654</v>
      </c>
      <c r="B85" s="8" t="s">
        <v>72</v>
      </c>
      <c r="C85" s="30">
        <v>62</v>
      </c>
      <c r="D85" s="15">
        <v>0</v>
      </c>
      <c r="E85" s="10">
        <v>0</v>
      </c>
      <c r="F85" s="10">
        <f t="shared" si="33"/>
        <v>0</v>
      </c>
      <c r="G85" s="11">
        <v>0</v>
      </c>
      <c r="H85" s="12">
        <f>G85-'[1]Náklady Výnosy 2008 €'!F72</f>
        <v>0</v>
      </c>
      <c r="I85" s="97">
        <v>0</v>
      </c>
      <c r="J85" s="97">
        <v>0</v>
      </c>
      <c r="K85" s="97">
        <f t="shared" si="27"/>
        <v>0</v>
      </c>
      <c r="L85" s="107">
        <v>38.200000000000003</v>
      </c>
      <c r="M85" s="15">
        <v>0</v>
      </c>
      <c r="N85" s="10">
        <v>0</v>
      </c>
      <c r="O85" s="10">
        <v>0</v>
      </c>
      <c r="P85" s="11">
        <v>0</v>
      </c>
      <c r="Q85" s="15"/>
      <c r="R85" s="10"/>
      <c r="S85" s="10">
        <f t="shared" si="32"/>
        <v>0</v>
      </c>
      <c r="T85" s="11"/>
      <c r="U85" s="15">
        <v>0</v>
      </c>
      <c r="V85" s="10">
        <v>0</v>
      </c>
      <c r="W85" s="10">
        <v>0</v>
      </c>
      <c r="X85" s="11">
        <v>0</v>
      </c>
      <c r="Y85" s="15"/>
      <c r="Z85" s="10"/>
      <c r="AA85" s="10">
        <v>0</v>
      </c>
      <c r="AB85" s="11">
        <v>0</v>
      </c>
      <c r="AC85" s="96"/>
      <c r="AD85" s="99"/>
      <c r="AE85" s="120"/>
      <c r="AF85" s="122"/>
      <c r="AG85" s="15"/>
      <c r="AH85" s="10"/>
      <c r="AI85" s="10"/>
      <c r="AJ85" s="11"/>
      <c r="AK85" s="15"/>
      <c r="AL85" s="10"/>
      <c r="AM85" s="96">
        <f t="shared" si="28"/>
        <v>0</v>
      </c>
      <c r="AN85" s="11"/>
      <c r="AO85" s="15"/>
      <c r="AP85" s="10"/>
      <c r="AQ85" s="96">
        <v>0</v>
      </c>
      <c r="AR85" s="11"/>
      <c r="AS85" s="100">
        <v>0</v>
      </c>
      <c r="AT85" s="100">
        <v>0</v>
      </c>
      <c r="AU85" s="101">
        <v>0</v>
      </c>
      <c r="AV85" s="102">
        <v>0</v>
      </c>
      <c r="AW85" s="15"/>
      <c r="AX85" s="10"/>
      <c r="AY85" s="10">
        <f t="shared" si="35"/>
        <v>0</v>
      </c>
      <c r="AZ85" s="11"/>
      <c r="BA85" s="96">
        <f t="shared" si="30"/>
        <v>0</v>
      </c>
      <c r="BB85" s="96">
        <f t="shared" si="30"/>
        <v>0</v>
      </c>
      <c r="BC85" s="96">
        <f t="shared" si="30"/>
        <v>0</v>
      </c>
      <c r="BD85" s="96">
        <f t="shared" si="30"/>
        <v>38.200000000000003</v>
      </c>
      <c r="BE85" s="13">
        <f t="shared" si="31"/>
        <v>38.200000000000003</v>
      </c>
    </row>
    <row r="86" spans="1:58" ht="15" hidden="1" customHeight="1" x14ac:dyDescent="0.2">
      <c r="A86" s="7">
        <v>655</v>
      </c>
      <c r="B86" s="8" t="s">
        <v>73</v>
      </c>
      <c r="C86" s="30">
        <v>63</v>
      </c>
      <c r="D86" s="15">
        <v>0</v>
      </c>
      <c r="E86" s="10">
        <v>0</v>
      </c>
      <c r="F86" s="10">
        <f t="shared" si="33"/>
        <v>0</v>
      </c>
      <c r="G86" s="11">
        <v>0</v>
      </c>
      <c r="H86" s="12">
        <f>G86-'[1]Náklady Výnosy 2008 €'!F73</f>
        <v>0</v>
      </c>
      <c r="I86" s="97">
        <v>0</v>
      </c>
      <c r="J86" s="97">
        <v>0</v>
      </c>
      <c r="K86" s="97">
        <f t="shared" si="27"/>
        <v>0</v>
      </c>
      <c r="L86" s="107">
        <v>0</v>
      </c>
      <c r="M86" s="15">
        <v>0</v>
      </c>
      <c r="N86" s="10">
        <v>0</v>
      </c>
      <c r="O86" s="10">
        <v>0</v>
      </c>
      <c r="P86" s="11">
        <v>0</v>
      </c>
      <c r="Q86" s="15"/>
      <c r="R86" s="10"/>
      <c r="S86" s="10">
        <f t="shared" si="32"/>
        <v>0</v>
      </c>
      <c r="T86" s="11"/>
      <c r="U86" s="15">
        <v>0</v>
      </c>
      <c r="V86" s="10">
        <v>0</v>
      </c>
      <c r="W86" s="10">
        <v>0</v>
      </c>
      <c r="X86" s="11">
        <v>0</v>
      </c>
      <c r="Y86" s="15"/>
      <c r="Z86" s="10"/>
      <c r="AA86" s="10">
        <v>0</v>
      </c>
      <c r="AB86" s="11">
        <v>0</v>
      </c>
      <c r="AC86" s="96"/>
      <c r="AD86" s="99"/>
      <c r="AE86" s="120"/>
      <c r="AF86" s="122"/>
      <c r="AG86" s="15"/>
      <c r="AH86" s="10"/>
      <c r="AI86" s="10"/>
      <c r="AJ86" s="11"/>
      <c r="AK86" s="15"/>
      <c r="AL86" s="10"/>
      <c r="AM86" s="96">
        <f t="shared" si="28"/>
        <v>0</v>
      </c>
      <c r="AN86" s="11"/>
      <c r="AO86" s="15"/>
      <c r="AP86" s="10"/>
      <c r="AQ86" s="96">
        <v>0</v>
      </c>
      <c r="AR86" s="11"/>
      <c r="AS86" s="100">
        <v>0</v>
      </c>
      <c r="AT86" s="100">
        <v>0</v>
      </c>
      <c r="AU86" s="101">
        <v>0</v>
      </c>
      <c r="AV86" s="102">
        <v>0</v>
      </c>
      <c r="AW86" s="15"/>
      <c r="AX86" s="10"/>
      <c r="AY86" s="10">
        <f t="shared" si="35"/>
        <v>0</v>
      </c>
      <c r="AZ86" s="11"/>
      <c r="BA86" s="96">
        <f t="shared" si="30"/>
        <v>0</v>
      </c>
      <c r="BB86" s="96">
        <f t="shared" si="30"/>
        <v>0</v>
      </c>
      <c r="BC86" s="96">
        <f t="shared" si="30"/>
        <v>0</v>
      </c>
      <c r="BD86" s="96">
        <f t="shared" si="30"/>
        <v>0</v>
      </c>
      <c r="BE86" s="13">
        <f t="shared" si="31"/>
        <v>0</v>
      </c>
    </row>
    <row r="87" spans="1:58" ht="13.5" customHeight="1" x14ac:dyDescent="0.2">
      <c r="A87" s="7">
        <v>656</v>
      </c>
      <c r="B87" s="8" t="s">
        <v>74</v>
      </c>
      <c r="C87" s="30">
        <v>64</v>
      </c>
      <c r="D87" s="15">
        <v>150000</v>
      </c>
      <c r="E87" s="10">
        <v>0</v>
      </c>
      <c r="F87" s="10">
        <f t="shared" si="33"/>
        <v>150000</v>
      </c>
      <c r="G87" s="11">
        <v>219894</v>
      </c>
      <c r="H87" s="12">
        <f>G87-'[1]Náklady Výnosy 2008 €'!F74</f>
        <v>-622634.04886144854</v>
      </c>
      <c r="I87" s="97">
        <v>14000</v>
      </c>
      <c r="J87" s="97">
        <v>0</v>
      </c>
      <c r="K87" s="97">
        <f t="shared" si="27"/>
        <v>14000</v>
      </c>
      <c r="L87" s="107">
        <v>19988.59</v>
      </c>
      <c r="M87" s="15">
        <v>103348</v>
      </c>
      <c r="N87" s="10">
        <v>0</v>
      </c>
      <c r="O87" s="10">
        <v>103348</v>
      </c>
      <c r="P87" s="11">
        <v>29154</v>
      </c>
      <c r="Q87" s="15">
        <v>150000</v>
      </c>
      <c r="R87" s="10"/>
      <c r="S87" s="10">
        <f t="shared" si="32"/>
        <v>150000</v>
      </c>
      <c r="T87" s="11">
        <v>179315.49</v>
      </c>
      <c r="U87" s="15">
        <v>29000</v>
      </c>
      <c r="V87" s="10">
        <v>0</v>
      </c>
      <c r="W87" s="10">
        <v>29000</v>
      </c>
      <c r="X87" s="11">
        <v>29206.99</v>
      </c>
      <c r="Y87" s="15">
        <v>40000</v>
      </c>
      <c r="Z87" s="10"/>
      <c r="AA87" s="10">
        <v>40000</v>
      </c>
      <c r="AB87" s="11">
        <v>42077.79</v>
      </c>
      <c r="AC87" s="96">
        <v>114076</v>
      </c>
      <c r="AD87" s="99">
        <v>42286</v>
      </c>
      <c r="AE87" s="120">
        <f t="shared" ref="AE87:AE96" si="37">SUM(AC87:AD87)</f>
        <v>156362</v>
      </c>
      <c r="AF87" s="122">
        <v>134102.76999999999</v>
      </c>
      <c r="AG87" s="15">
        <v>9232</v>
      </c>
      <c r="AH87" s="10"/>
      <c r="AI87" s="10">
        <f>AG87</f>
        <v>9232</v>
      </c>
      <c r="AJ87" s="11">
        <v>616221.49</v>
      </c>
      <c r="AK87" s="15"/>
      <c r="AL87" s="10"/>
      <c r="AM87" s="96">
        <f t="shared" si="28"/>
        <v>0</v>
      </c>
      <c r="AN87" s="11"/>
      <c r="AO87" s="15"/>
      <c r="AP87" s="10"/>
      <c r="AQ87" s="96">
        <v>0</v>
      </c>
      <c r="AR87" s="11"/>
      <c r="AS87" s="100">
        <v>0</v>
      </c>
      <c r="AT87" s="100">
        <v>0</v>
      </c>
      <c r="AU87" s="101">
        <v>0</v>
      </c>
      <c r="AV87" s="102">
        <v>0</v>
      </c>
      <c r="AW87" s="15"/>
      <c r="AX87" s="10"/>
      <c r="AY87" s="10">
        <f t="shared" si="35"/>
        <v>0</v>
      </c>
      <c r="AZ87" s="11"/>
      <c r="BA87" s="96">
        <f t="shared" si="30"/>
        <v>609656</v>
      </c>
      <c r="BB87" s="96">
        <f t="shared" si="30"/>
        <v>42286</v>
      </c>
      <c r="BC87" s="96">
        <f t="shared" si="30"/>
        <v>651942</v>
      </c>
      <c r="BD87" s="96">
        <v>1269962</v>
      </c>
      <c r="BE87" s="13">
        <f t="shared" si="31"/>
        <v>1269961.1199999999</v>
      </c>
    </row>
    <row r="88" spans="1:58" ht="15" hidden="1" customHeight="1" x14ac:dyDescent="0.2">
      <c r="A88" s="7">
        <v>657</v>
      </c>
      <c r="B88" s="8" t="s">
        <v>75</v>
      </c>
      <c r="C88" s="30">
        <v>65</v>
      </c>
      <c r="D88" s="15">
        <v>0</v>
      </c>
      <c r="E88" s="10">
        <v>0</v>
      </c>
      <c r="F88" s="10">
        <f t="shared" si="33"/>
        <v>0</v>
      </c>
      <c r="G88" s="11">
        <v>0</v>
      </c>
      <c r="H88" s="12">
        <f>G88-'[1]Náklady Výnosy 2008 €'!F75</f>
        <v>0</v>
      </c>
      <c r="I88" s="97">
        <v>0</v>
      </c>
      <c r="J88" s="97">
        <v>0</v>
      </c>
      <c r="K88" s="97">
        <f t="shared" si="27"/>
        <v>0</v>
      </c>
      <c r="L88" s="107">
        <v>0</v>
      </c>
      <c r="M88" s="15">
        <v>0</v>
      </c>
      <c r="N88" s="10">
        <v>0</v>
      </c>
      <c r="O88" s="10">
        <v>0</v>
      </c>
      <c r="P88" s="11">
        <v>0</v>
      </c>
      <c r="Q88" s="15"/>
      <c r="R88" s="10"/>
      <c r="S88" s="10">
        <f t="shared" si="32"/>
        <v>0</v>
      </c>
      <c r="T88" s="11"/>
      <c r="U88" s="15">
        <v>0</v>
      </c>
      <c r="V88" s="10">
        <v>0</v>
      </c>
      <c r="W88" s="10">
        <v>0</v>
      </c>
      <c r="X88" s="11">
        <v>0</v>
      </c>
      <c r="Y88" s="15"/>
      <c r="Z88" s="10"/>
      <c r="AA88" s="10">
        <v>0</v>
      </c>
      <c r="AB88" s="11">
        <v>0</v>
      </c>
      <c r="AC88" s="96"/>
      <c r="AD88" s="99"/>
      <c r="AE88" s="120">
        <f t="shared" si="37"/>
        <v>0</v>
      </c>
      <c r="AF88" s="122"/>
      <c r="AG88" s="15"/>
      <c r="AH88" s="10"/>
      <c r="AI88" s="10" t="s">
        <v>101</v>
      </c>
      <c r="AJ88" s="11"/>
      <c r="AK88" s="15"/>
      <c r="AL88" s="10"/>
      <c r="AM88" s="96">
        <f t="shared" si="28"/>
        <v>0</v>
      </c>
      <c r="AN88" s="11"/>
      <c r="AO88" s="15"/>
      <c r="AP88" s="10"/>
      <c r="AQ88" s="96">
        <v>0</v>
      </c>
      <c r="AR88" s="11"/>
      <c r="AS88" s="100">
        <v>0</v>
      </c>
      <c r="AT88" s="100">
        <v>0</v>
      </c>
      <c r="AU88" s="101">
        <v>0</v>
      </c>
      <c r="AV88" s="102">
        <v>0</v>
      </c>
      <c r="AW88" s="15"/>
      <c r="AX88" s="10"/>
      <c r="AY88" s="10">
        <f t="shared" si="35"/>
        <v>0</v>
      </c>
      <c r="AZ88" s="11"/>
      <c r="BA88" s="96">
        <f t="shared" si="30"/>
        <v>0</v>
      </c>
      <c r="BB88" s="96">
        <f t="shared" si="30"/>
        <v>0</v>
      </c>
      <c r="BC88" s="96"/>
      <c r="BD88" s="96">
        <f t="shared" si="30"/>
        <v>0</v>
      </c>
      <c r="BE88" s="13">
        <f t="shared" si="31"/>
        <v>0</v>
      </c>
    </row>
    <row r="89" spans="1:58" ht="14.25" customHeight="1" x14ac:dyDescent="0.2">
      <c r="A89" s="7">
        <v>658</v>
      </c>
      <c r="B89" s="8" t="s">
        <v>76</v>
      </c>
      <c r="C89" s="30">
        <v>66</v>
      </c>
      <c r="D89" s="15">
        <v>0</v>
      </c>
      <c r="E89" s="10">
        <v>240000</v>
      </c>
      <c r="F89" s="10">
        <f t="shared" si="33"/>
        <v>240000</v>
      </c>
      <c r="G89" s="11">
        <v>246628</v>
      </c>
      <c r="H89" s="12">
        <f>G89-'[1]Náklady Výnosy 2008 €'!F76</f>
        <v>-1169822.9061939851</v>
      </c>
      <c r="I89" s="97">
        <v>0</v>
      </c>
      <c r="J89" s="97">
        <v>59500</v>
      </c>
      <c r="K89" s="97">
        <f t="shared" si="27"/>
        <v>59500</v>
      </c>
      <c r="L89" s="107">
        <v>62047.89</v>
      </c>
      <c r="M89" s="15">
        <v>3000</v>
      </c>
      <c r="N89" s="10">
        <v>256000</v>
      </c>
      <c r="O89" s="10">
        <v>259000</v>
      </c>
      <c r="P89" s="11">
        <v>255358</v>
      </c>
      <c r="Q89" s="15"/>
      <c r="R89" s="10">
        <v>130000</v>
      </c>
      <c r="S89" s="10">
        <f t="shared" si="32"/>
        <v>130000</v>
      </c>
      <c r="T89" s="11">
        <v>131749.03</v>
      </c>
      <c r="U89" s="15">
        <v>0</v>
      </c>
      <c r="V89" s="10">
        <v>0</v>
      </c>
      <c r="W89" s="10">
        <v>0</v>
      </c>
      <c r="X89" s="11">
        <v>11312.51</v>
      </c>
      <c r="Y89" s="15"/>
      <c r="Z89" s="10">
        <v>55000</v>
      </c>
      <c r="AA89" s="10">
        <v>55000</v>
      </c>
      <c r="AB89" s="11">
        <v>56822.52</v>
      </c>
      <c r="AC89" s="96"/>
      <c r="AD89" s="99">
        <v>65010</v>
      </c>
      <c r="AE89" s="120">
        <f t="shared" si="37"/>
        <v>65010</v>
      </c>
      <c r="AF89" s="122">
        <v>66572.399999999994</v>
      </c>
      <c r="AG89" s="15"/>
      <c r="AH89" s="10">
        <v>261190</v>
      </c>
      <c r="AI89" s="10">
        <v>261190</v>
      </c>
      <c r="AJ89" s="11">
        <v>262066.12</v>
      </c>
      <c r="AK89" s="15"/>
      <c r="AL89" s="10"/>
      <c r="AM89" s="96">
        <f t="shared" si="28"/>
        <v>0</v>
      </c>
      <c r="AN89" s="11"/>
      <c r="AO89" s="15"/>
      <c r="AP89" s="10">
        <v>125000</v>
      </c>
      <c r="AQ89" s="96">
        <v>125000</v>
      </c>
      <c r="AR89" s="11">
        <v>105358</v>
      </c>
      <c r="AS89" s="100">
        <v>0</v>
      </c>
      <c r="AT89" s="100">
        <v>200000</v>
      </c>
      <c r="AU89" s="101">
        <v>200000</v>
      </c>
      <c r="AV89" s="102">
        <v>194611</v>
      </c>
      <c r="AW89" s="15"/>
      <c r="AX89" s="10">
        <v>7000</v>
      </c>
      <c r="AY89" s="10">
        <f t="shared" si="35"/>
        <v>7000</v>
      </c>
      <c r="AZ89" s="11">
        <v>11977</v>
      </c>
      <c r="BA89" s="96">
        <f t="shared" si="30"/>
        <v>3000</v>
      </c>
      <c r="BB89" s="96">
        <f t="shared" si="30"/>
        <v>1398700</v>
      </c>
      <c r="BC89" s="96">
        <f t="shared" si="30"/>
        <v>1401700</v>
      </c>
      <c r="BD89" s="96">
        <f t="shared" si="30"/>
        <v>1404502.4700000002</v>
      </c>
      <c r="BE89" s="13">
        <f t="shared" si="31"/>
        <v>1404502.4700000002</v>
      </c>
    </row>
    <row r="90" spans="1:58" ht="15" hidden="1" customHeight="1" x14ac:dyDescent="0.2">
      <c r="A90" s="7">
        <v>661</v>
      </c>
      <c r="B90" s="8" t="s">
        <v>77</v>
      </c>
      <c r="C90" s="30">
        <v>67</v>
      </c>
      <c r="D90" s="15">
        <v>0</v>
      </c>
      <c r="E90" s="10">
        <v>0</v>
      </c>
      <c r="F90" s="10">
        <f t="shared" si="33"/>
        <v>0</v>
      </c>
      <c r="G90" s="11">
        <v>0</v>
      </c>
      <c r="H90" s="12">
        <f>G90-'[1]Náklady Výnosy 2008 €'!F77</f>
        <v>0</v>
      </c>
      <c r="I90" s="97">
        <v>0</v>
      </c>
      <c r="J90" s="97">
        <v>0</v>
      </c>
      <c r="K90" s="97">
        <f t="shared" si="27"/>
        <v>0</v>
      </c>
      <c r="L90" s="107">
        <v>0</v>
      </c>
      <c r="M90" s="15">
        <v>0</v>
      </c>
      <c r="N90" s="10">
        <v>0</v>
      </c>
      <c r="O90" s="10">
        <v>0</v>
      </c>
      <c r="P90" s="11">
        <v>0</v>
      </c>
      <c r="Q90" s="15"/>
      <c r="R90" s="10"/>
      <c r="S90" s="10">
        <f t="shared" si="32"/>
        <v>0</v>
      </c>
      <c r="T90" s="11"/>
      <c r="U90" s="15">
        <v>0</v>
      </c>
      <c r="V90" s="10">
        <v>0</v>
      </c>
      <c r="W90" s="10">
        <v>0</v>
      </c>
      <c r="X90" s="11">
        <v>0</v>
      </c>
      <c r="Y90" s="15"/>
      <c r="Z90" s="10"/>
      <c r="AA90" s="10">
        <v>0</v>
      </c>
      <c r="AB90" s="11">
        <v>0</v>
      </c>
      <c r="AC90" s="96"/>
      <c r="AD90" s="99"/>
      <c r="AE90" s="120">
        <f t="shared" si="37"/>
        <v>0</v>
      </c>
      <c r="AF90" s="122"/>
      <c r="AG90" s="15"/>
      <c r="AH90" s="10"/>
      <c r="AI90" s="10"/>
      <c r="AJ90" s="11"/>
      <c r="AK90" s="15"/>
      <c r="AL90" s="10"/>
      <c r="AM90" s="96">
        <f t="shared" si="28"/>
        <v>0</v>
      </c>
      <c r="AN90" s="11"/>
      <c r="AO90" s="15"/>
      <c r="AP90" s="10"/>
      <c r="AQ90" s="96">
        <v>0</v>
      </c>
      <c r="AR90" s="11"/>
      <c r="AS90" s="100"/>
      <c r="AT90" s="100"/>
      <c r="AU90" s="101">
        <v>0</v>
      </c>
      <c r="AV90" s="102">
        <v>0</v>
      </c>
      <c r="AW90" s="15"/>
      <c r="AX90" s="10"/>
      <c r="AY90" s="10">
        <f t="shared" si="35"/>
        <v>0</v>
      </c>
      <c r="AZ90" s="11"/>
      <c r="BA90" s="96">
        <f t="shared" si="30"/>
        <v>0</v>
      </c>
      <c r="BB90" s="96">
        <f t="shared" si="30"/>
        <v>0</v>
      </c>
      <c r="BC90" s="96">
        <f t="shared" si="30"/>
        <v>0</v>
      </c>
      <c r="BD90" s="96">
        <f t="shared" si="30"/>
        <v>0</v>
      </c>
      <c r="BE90" s="13">
        <f t="shared" si="31"/>
        <v>0</v>
      </c>
    </row>
    <row r="91" spans="1:58" ht="15" customHeight="1" x14ac:dyDescent="0.2">
      <c r="A91" s="7">
        <v>662</v>
      </c>
      <c r="B91" s="8" t="s">
        <v>78</v>
      </c>
      <c r="C91" s="30">
        <v>68</v>
      </c>
      <c r="D91" s="15">
        <v>0</v>
      </c>
      <c r="E91" s="10">
        <v>0</v>
      </c>
      <c r="F91" s="10">
        <f t="shared" si="33"/>
        <v>0</v>
      </c>
      <c r="G91" s="11">
        <v>1000</v>
      </c>
      <c r="H91" s="12">
        <f>G91-'[1]Náklady Výnosy 2008 €'!F78</f>
        <v>-95594.303923521205</v>
      </c>
      <c r="I91" s="97">
        <v>50800</v>
      </c>
      <c r="J91" s="97">
        <v>0</v>
      </c>
      <c r="K91" s="97">
        <f t="shared" si="27"/>
        <v>50800</v>
      </c>
      <c r="L91" s="107">
        <v>59340.93</v>
      </c>
      <c r="M91" s="15">
        <v>0</v>
      </c>
      <c r="N91" s="10">
        <v>0</v>
      </c>
      <c r="O91" s="10">
        <v>0</v>
      </c>
      <c r="P91" s="11">
        <v>1000</v>
      </c>
      <c r="Q91" s="15"/>
      <c r="R91" s="10"/>
      <c r="S91" s="10">
        <f t="shared" si="32"/>
        <v>0</v>
      </c>
      <c r="T91" s="11"/>
      <c r="U91" s="15">
        <v>0</v>
      </c>
      <c r="V91" s="10">
        <v>0</v>
      </c>
      <c r="W91" s="10">
        <v>0</v>
      </c>
      <c r="X91" s="11">
        <v>0</v>
      </c>
      <c r="Y91" s="15"/>
      <c r="Z91" s="10"/>
      <c r="AA91" s="10">
        <v>0</v>
      </c>
      <c r="AB91" s="11">
        <v>1147</v>
      </c>
      <c r="AC91" s="96"/>
      <c r="AD91" s="99"/>
      <c r="AE91" s="120">
        <f t="shared" si="37"/>
        <v>0</v>
      </c>
      <c r="AF91" s="122">
        <v>34844.51</v>
      </c>
      <c r="AG91" s="15">
        <v>0</v>
      </c>
      <c r="AH91" s="10">
        <v>0</v>
      </c>
      <c r="AI91" s="10">
        <v>0</v>
      </c>
      <c r="AJ91" s="11">
        <v>978.84</v>
      </c>
      <c r="AK91" s="15"/>
      <c r="AL91" s="10"/>
      <c r="AM91" s="96">
        <f t="shared" si="28"/>
        <v>0</v>
      </c>
      <c r="AN91" s="11"/>
      <c r="AO91" s="15"/>
      <c r="AP91" s="10"/>
      <c r="AQ91" s="96">
        <v>0</v>
      </c>
      <c r="AR91" s="11"/>
      <c r="AS91" s="100">
        <v>0</v>
      </c>
      <c r="AT91" s="100">
        <v>0</v>
      </c>
      <c r="AU91" s="101">
        <v>0</v>
      </c>
      <c r="AV91" s="102">
        <v>0</v>
      </c>
      <c r="AW91" s="15"/>
      <c r="AX91" s="10"/>
      <c r="AY91" s="10">
        <f t="shared" si="35"/>
        <v>0</v>
      </c>
      <c r="AZ91" s="11"/>
      <c r="BA91" s="96">
        <f t="shared" si="30"/>
        <v>50800</v>
      </c>
      <c r="BB91" s="96">
        <f t="shared" si="30"/>
        <v>0</v>
      </c>
      <c r="BC91" s="96">
        <f t="shared" si="30"/>
        <v>50800</v>
      </c>
      <c r="BD91" s="96">
        <f t="shared" si="30"/>
        <v>98311.28</v>
      </c>
      <c r="BE91" s="13">
        <f t="shared" si="31"/>
        <v>98311.28</v>
      </c>
    </row>
    <row r="92" spans="1:58" ht="0.75" customHeight="1" x14ac:dyDescent="0.2">
      <c r="A92" s="7">
        <v>663</v>
      </c>
      <c r="B92" s="8" t="s">
        <v>79</v>
      </c>
      <c r="C92" s="30">
        <v>69</v>
      </c>
      <c r="D92" s="15">
        <v>0</v>
      </c>
      <c r="E92" s="10">
        <v>0</v>
      </c>
      <c r="F92" s="10">
        <f t="shared" si="33"/>
        <v>0</v>
      </c>
      <c r="G92" s="11">
        <v>0</v>
      </c>
      <c r="H92" s="12">
        <f>G92-'[1]Náklady Výnosy 2008 €'!F79</f>
        <v>0</v>
      </c>
      <c r="I92" s="97">
        <v>0</v>
      </c>
      <c r="J92" s="97">
        <v>0</v>
      </c>
      <c r="K92" s="97">
        <f t="shared" si="27"/>
        <v>0</v>
      </c>
      <c r="L92" s="107">
        <v>0</v>
      </c>
      <c r="M92" s="15">
        <v>0</v>
      </c>
      <c r="N92" s="10">
        <v>0</v>
      </c>
      <c r="O92" s="10">
        <v>0</v>
      </c>
      <c r="P92" s="11">
        <v>0</v>
      </c>
      <c r="Q92" s="15"/>
      <c r="R92" s="10"/>
      <c r="S92" s="10">
        <f t="shared" si="32"/>
        <v>0</v>
      </c>
      <c r="T92" s="11"/>
      <c r="U92" s="15">
        <v>0</v>
      </c>
      <c r="V92" s="10">
        <v>0</v>
      </c>
      <c r="W92" s="10">
        <v>0</v>
      </c>
      <c r="X92" s="11">
        <v>0</v>
      </c>
      <c r="Y92" s="15"/>
      <c r="Z92" s="10"/>
      <c r="AA92" s="10">
        <v>0</v>
      </c>
      <c r="AB92" s="11">
        <v>0</v>
      </c>
      <c r="AC92" s="96"/>
      <c r="AD92" s="99"/>
      <c r="AE92" s="120">
        <f t="shared" si="37"/>
        <v>0</v>
      </c>
      <c r="AF92" s="122"/>
      <c r="AG92" s="15"/>
      <c r="AH92" s="10"/>
      <c r="AI92" s="10"/>
      <c r="AJ92" s="11"/>
      <c r="AK92" s="15"/>
      <c r="AL92" s="10"/>
      <c r="AM92" s="96">
        <f t="shared" si="28"/>
        <v>0</v>
      </c>
      <c r="AN92" s="11"/>
      <c r="AO92" s="15"/>
      <c r="AP92" s="10"/>
      <c r="AQ92" s="96">
        <v>0</v>
      </c>
      <c r="AR92" s="11"/>
      <c r="AS92" s="100">
        <v>0</v>
      </c>
      <c r="AT92" s="100">
        <v>0</v>
      </c>
      <c r="AU92" s="101">
        <v>0</v>
      </c>
      <c r="AV92" s="102">
        <v>0</v>
      </c>
      <c r="AW92" s="15"/>
      <c r="AX92" s="10"/>
      <c r="AY92" s="10">
        <f t="shared" si="35"/>
        <v>0</v>
      </c>
      <c r="AZ92" s="11"/>
      <c r="BA92" s="96">
        <f t="shared" si="30"/>
        <v>0</v>
      </c>
      <c r="BB92" s="96">
        <f t="shared" si="30"/>
        <v>0</v>
      </c>
      <c r="BC92" s="96">
        <f t="shared" si="30"/>
        <v>0</v>
      </c>
      <c r="BD92" s="96">
        <f t="shared" si="30"/>
        <v>0</v>
      </c>
      <c r="BE92" s="13">
        <f t="shared" si="31"/>
        <v>0</v>
      </c>
    </row>
    <row r="93" spans="1:58" ht="15" hidden="1" customHeight="1" x14ac:dyDescent="0.2">
      <c r="A93" s="7">
        <v>664</v>
      </c>
      <c r="B93" s="8" t="s">
        <v>80</v>
      </c>
      <c r="C93" s="30">
        <v>70</v>
      </c>
      <c r="D93" s="15">
        <v>0</v>
      </c>
      <c r="E93" s="10">
        <v>0</v>
      </c>
      <c r="F93" s="10">
        <f t="shared" si="33"/>
        <v>0</v>
      </c>
      <c r="G93" s="11">
        <v>0</v>
      </c>
      <c r="H93" s="12">
        <f>G93-'[1]Náklady Výnosy 2008 €'!F80</f>
        <v>0</v>
      </c>
      <c r="I93" s="97">
        <v>0</v>
      </c>
      <c r="J93" s="97">
        <v>0</v>
      </c>
      <c r="K93" s="97">
        <f t="shared" si="27"/>
        <v>0</v>
      </c>
      <c r="L93" s="107">
        <v>0</v>
      </c>
      <c r="M93" s="15">
        <v>0</v>
      </c>
      <c r="N93" s="10">
        <v>0</v>
      </c>
      <c r="O93" s="10">
        <v>0</v>
      </c>
      <c r="P93" s="11">
        <v>0</v>
      </c>
      <c r="Q93" s="15"/>
      <c r="R93" s="10"/>
      <c r="S93" s="10">
        <f t="shared" si="32"/>
        <v>0</v>
      </c>
      <c r="T93" s="11"/>
      <c r="U93" s="15">
        <v>0</v>
      </c>
      <c r="V93" s="10">
        <v>0</v>
      </c>
      <c r="W93" s="10">
        <v>0</v>
      </c>
      <c r="X93" s="11">
        <v>0</v>
      </c>
      <c r="Y93" s="15"/>
      <c r="Z93" s="10"/>
      <c r="AA93" s="10">
        <v>0</v>
      </c>
      <c r="AB93" s="11">
        <v>0</v>
      </c>
      <c r="AC93" s="96"/>
      <c r="AD93" s="99"/>
      <c r="AE93" s="120">
        <f t="shared" si="37"/>
        <v>0</v>
      </c>
      <c r="AF93" s="122"/>
      <c r="AG93" s="15"/>
      <c r="AH93" s="10"/>
      <c r="AI93" s="10"/>
      <c r="AJ93" s="11"/>
      <c r="AK93" s="15"/>
      <c r="AL93" s="10"/>
      <c r="AM93" s="96">
        <f t="shared" si="28"/>
        <v>0</v>
      </c>
      <c r="AN93" s="11"/>
      <c r="AO93" s="15"/>
      <c r="AP93" s="10"/>
      <c r="AQ93" s="96">
        <v>0</v>
      </c>
      <c r="AR93" s="11"/>
      <c r="AS93" s="100">
        <v>0</v>
      </c>
      <c r="AT93" s="100">
        <v>0</v>
      </c>
      <c r="AU93" s="101">
        <v>0</v>
      </c>
      <c r="AV93" s="102">
        <v>0</v>
      </c>
      <c r="AW93" s="15"/>
      <c r="AX93" s="10"/>
      <c r="AY93" s="10">
        <f t="shared" si="35"/>
        <v>0</v>
      </c>
      <c r="AZ93" s="11"/>
      <c r="BA93" s="96">
        <f t="shared" si="30"/>
        <v>0</v>
      </c>
      <c r="BB93" s="96">
        <f t="shared" si="30"/>
        <v>0</v>
      </c>
      <c r="BC93" s="96">
        <f t="shared" si="30"/>
        <v>0</v>
      </c>
      <c r="BD93" s="96">
        <f t="shared" si="30"/>
        <v>0</v>
      </c>
      <c r="BE93" s="13">
        <f t="shared" si="31"/>
        <v>0</v>
      </c>
    </row>
    <row r="94" spans="1:58" ht="15" hidden="1" customHeight="1" x14ac:dyDescent="0.2">
      <c r="A94" s="7">
        <v>665</v>
      </c>
      <c r="B94" s="8" t="s">
        <v>81</v>
      </c>
      <c r="C94" s="30">
        <v>71</v>
      </c>
      <c r="D94" s="15">
        <v>0</v>
      </c>
      <c r="E94" s="10">
        <v>0</v>
      </c>
      <c r="F94" s="10">
        <f t="shared" si="33"/>
        <v>0</v>
      </c>
      <c r="G94" s="11">
        <v>0</v>
      </c>
      <c r="H94" s="12">
        <f>G94-'[1]Náklady Výnosy 2008 €'!F81</f>
        <v>0</v>
      </c>
      <c r="I94" s="97">
        <v>0</v>
      </c>
      <c r="J94" s="97">
        <v>0</v>
      </c>
      <c r="K94" s="97">
        <f t="shared" si="27"/>
        <v>0</v>
      </c>
      <c r="L94" s="107">
        <v>0</v>
      </c>
      <c r="M94" s="15">
        <v>0</v>
      </c>
      <c r="N94" s="10">
        <v>0</v>
      </c>
      <c r="O94" s="10">
        <v>0</v>
      </c>
      <c r="P94" s="11">
        <v>0</v>
      </c>
      <c r="Q94" s="15"/>
      <c r="R94" s="10"/>
      <c r="S94" s="10">
        <f t="shared" si="32"/>
        <v>0</v>
      </c>
      <c r="T94" s="11"/>
      <c r="U94" s="15">
        <v>0</v>
      </c>
      <c r="V94" s="10">
        <v>0</v>
      </c>
      <c r="W94" s="10">
        <v>0</v>
      </c>
      <c r="X94" s="11">
        <v>0</v>
      </c>
      <c r="Y94" s="15"/>
      <c r="Z94" s="10"/>
      <c r="AA94" s="10">
        <v>0</v>
      </c>
      <c r="AB94" s="11">
        <v>0</v>
      </c>
      <c r="AC94" s="96"/>
      <c r="AD94" s="99"/>
      <c r="AE94" s="120">
        <f t="shared" si="37"/>
        <v>0</v>
      </c>
      <c r="AF94" s="122"/>
      <c r="AG94" s="15"/>
      <c r="AH94" s="10"/>
      <c r="AI94" s="10"/>
      <c r="AJ94" s="11"/>
      <c r="AK94" s="15"/>
      <c r="AL94" s="10"/>
      <c r="AM94" s="96">
        <f t="shared" si="28"/>
        <v>0</v>
      </c>
      <c r="AN94" s="11"/>
      <c r="AO94" s="15"/>
      <c r="AP94" s="10"/>
      <c r="AQ94" s="96">
        <v>0</v>
      </c>
      <c r="AR94" s="11"/>
      <c r="AS94" s="100">
        <v>0</v>
      </c>
      <c r="AT94" s="100">
        <v>0</v>
      </c>
      <c r="AU94" s="101">
        <v>0</v>
      </c>
      <c r="AV94" s="102">
        <v>0</v>
      </c>
      <c r="AW94" s="15"/>
      <c r="AX94" s="10"/>
      <c r="AY94" s="10">
        <f t="shared" si="35"/>
        <v>0</v>
      </c>
      <c r="AZ94" s="11"/>
      <c r="BA94" s="96">
        <f t="shared" si="30"/>
        <v>0</v>
      </c>
      <c r="BB94" s="96">
        <f t="shared" si="30"/>
        <v>0</v>
      </c>
      <c r="BC94" s="96">
        <f t="shared" si="30"/>
        <v>0</v>
      </c>
      <c r="BD94" s="96">
        <f t="shared" si="30"/>
        <v>0</v>
      </c>
      <c r="BE94" s="13">
        <f t="shared" si="31"/>
        <v>0</v>
      </c>
    </row>
    <row r="95" spans="1:58" ht="15" hidden="1" customHeight="1" x14ac:dyDescent="0.2">
      <c r="A95" s="7">
        <v>667</v>
      </c>
      <c r="B95" s="8" t="s">
        <v>82</v>
      </c>
      <c r="C95" s="30">
        <v>72</v>
      </c>
      <c r="D95" s="15"/>
      <c r="E95" s="10">
        <v>0</v>
      </c>
      <c r="F95" s="10">
        <f t="shared" si="33"/>
        <v>0</v>
      </c>
      <c r="G95" s="11">
        <v>0</v>
      </c>
      <c r="H95" s="12">
        <f>G95-'[1]Náklady Výnosy 2008 €'!F82</f>
        <v>0</v>
      </c>
      <c r="I95" s="97">
        <v>0</v>
      </c>
      <c r="J95" s="97">
        <v>0</v>
      </c>
      <c r="K95" s="97">
        <f t="shared" si="27"/>
        <v>0</v>
      </c>
      <c r="L95" s="107">
        <v>0</v>
      </c>
      <c r="M95" s="15">
        <v>0</v>
      </c>
      <c r="N95" s="10">
        <v>0</v>
      </c>
      <c r="O95" s="10">
        <v>0</v>
      </c>
      <c r="P95" s="11">
        <v>0</v>
      </c>
      <c r="Q95" s="15"/>
      <c r="R95" s="10"/>
      <c r="S95" s="10">
        <f t="shared" si="32"/>
        <v>0</v>
      </c>
      <c r="T95" s="11"/>
      <c r="U95" s="15">
        <v>0</v>
      </c>
      <c r="V95" s="10">
        <v>0</v>
      </c>
      <c r="W95" s="10">
        <v>0</v>
      </c>
      <c r="X95" s="11">
        <v>0</v>
      </c>
      <c r="Y95" s="15"/>
      <c r="Z95" s="10"/>
      <c r="AA95" s="10">
        <v>0</v>
      </c>
      <c r="AB95" s="11">
        <v>0</v>
      </c>
      <c r="AC95" s="96"/>
      <c r="AD95" s="99"/>
      <c r="AE95" s="120">
        <f t="shared" si="37"/>
        <v>0</v>
      </c>
      <c r="AF95" s="122"/>
      <c r="AG95" s="15"/>
      <c r="AH95" s="10"/>
      <c r="AI95" s="10"/>
      <c r="AJ95" s="11"/>
      <c r="AK95" s="15"/>
      <c r="AL95" s="10"/>
      <c r="AM95" s="96">
        <f t="shared" si="28"/>
        <v>0</v>
      </c>
      <c r="AN95" s="11"/>
      <c r="AO95" s="15"/>
      <c r="AP95" s="10"/>
      <c r="AQ95" s="96">
        <v>0</v>
      </c>
      <c r="AR95" s="11"/>
      <c r="AS95" s="100">
        <v>0</v>
      </c>
      <c r="AT95" s="100">
        <v>0</v>
      </c>
      <c r="AU95" s="101">
        <v>0</v>
      </c>
      <c r="AV95" s="102">
        <v>0</v>
      </c>
      <c r="AW95" s="15"/>
      <c r="AX95" s="10"/>
      <c r="AY95" s="10">
        <f t="shared" si="35"/>
        <v>0</v>
      </c>
      <c r="AZ95" s="11"/>
      <c r="BA95" s="96">
        <f t="shared" si="30"/>
        <v>0</v>
      </c>
      <c r="BB95" s="96">
        <f t="shared" si="30"/>
        <v>0</v>
      </c>
      <c r="BC95" s="96">
        <f t="shared" si="30"/>
        <v>0</v>
      </c>
      <c r="BD95" s="96">
        <f t="shared" si="30"/>
        <v>0</v>
      </c>
      <c r="BE95" s="13">
        <f t="shared" si="31"/>
        <v>0</v>
      </c>
    </row>
    <row r="96" spans="1:58" ht="15" customHeight="1" x14ac:dyDescent="0.2">
      <c r="A96" s="7">
        <v>691</v>
      </c>
      <c r="B96" s="8" t="s">
        <v>83</v>
      </c>
      <c r="C96" s="30">
        <v>73</v>
      </c>
      <c r="D96" s="15">
        <v>12352000</v>
      </c>
      <c r="E96" s="10">
        <v>0</v>
      </c>
      <c r="F96" s="10">
        <f t="shared" si="33"/>
        <v>12352000</v>
      </c>
      <c r="G96" s="11">
        <v>12266184</v>
      </c>
      <c r="H96" s="12">
        <f>G96-'[1]Náklady Výnosy 2008 €'!F83</f>
        <v>-53466472.177388303</v>
      </c>
      <c r="I96" s="108">
        <v>6705572</v>
      </c>
      <c r="J96" s="97">
        <v>0</v>
      </c>
      <c r="K96" s="97">
        <f t="shared" si="27"/>
        <v>6705572</v>
      </c>
      <c r="L96" s="107">
        <v>5989308</v>
      </c>
      <c r="M96" s="15">
        <v>12596261</v>
      </c>
      <c r="N96" s="10">
        <v>0</v>
      </c>
      <c r="O96" s="10">
        <v>12596261</v>
      </c>
      <c r="P96" s="11">
        <v>12007134</v>
      </c>
      <c r="Q96" s="15">
        <v>14465500</v>
      </c>
      <c r="R96" s="10"/>
      <c r="S96" s="10">
        <f t="shared" si="32"/>
        <v>14465500</v>
      </c>
      <c r="T96" s="11">
        <v>13518511.01</v>
      </c>
      <c r="U96" s="15">
        <v>4200000</v>
      </c>
      <c r="V96" s="10">
        <v>0</v>
      </c>
      <c r="W96" s="10">
        <v>4200000</v>
      </c>
      <c r="X96" s="11">
        <v>4296113</v>
      </c>
      <c r="Y96" s="15">
        <v>13578743</v>
      </c>
      <c r="Z96" s="10"/>
      <c r="AA96" s="10">
        <v>13578743</v>
      </c>
      <c r="AB96" s="11">
        <v>14006615.32</v>
      </c>
      <c r="AC96" s="96">
        <v>2960651</v>
      </c>
      <c r="AD96" s="99"/>
      <c r="AE96" s="120">
        <f t="shared" si="37"/>
        <v>2960651</v>
      </c>
      <c r="AF96" s="122">
        <v>2757460.4</v>
      </c>
      <c r="AG96" s="15">
        <v>15702197</v>
      </c>
      <c r="AH96" s="10">
        <v>0</v>
      </c>
      <c r="AI96" s="10">
        <f>AG96</f>
        <v>15702197</v>
      </c>
      <c r="AJ96" s="11">
        <v>14228876.76</v>
      </c>
      <c r="AK96" s="15">
        <f>40000+30885+4500+13872</f>
        <v>89257</v>
      </c>
      <c r="AL96" s="10"/>
      <c r="AM96" s="96">
        <f t="shared" si="28"/>
        <v>89257</v>
      </c>
      <c r="AN96" s="11">
        <v>32731</v>
      </c>
      <c r="AO96" s="15">
        <v>98186</v>
      </c>
      <c r="AP96" s="10">
        <v>0</v>
      </c>
      <c r="AQ96" s="96">
        <f>AO96</f>
        <v>98186</v>
      </c>
      <c r="AR96" s="11">
        <v>129892</v>
      </c>
      <c r="AS96" s="100">
        <v>2665175</v>
      </c>
      <c r="AT96" s="100">
        <v>0</v>
      </c>
      <c r="AU96" s="101">
        <v>2665175</v>
      </c>
      <c r="AV96" s="102">
        <v>2575882</v>
      </c>
      <c r="AW96" s="15">
        <v>101630</v>
      </c>
      <c r="AX96" s="10">
        <v>0</v>
      </c>
      <c r="AY96" s="10">
        <f t="shared" si="35"/>
        <v>101630</v>
      </c>
      <c r="AZ96" s="11">
        <v>101630</v>
      </c>
      <c r="BA96" s="96">
        <f t="shared" si="30"/>
        <v>85515172</v>
      </c>
      <c r="BB96" s="96">
        <f t="shared" si="30"/>
        <v>0</v>
      </c>
      <c r="BC96" s="96">
        <f t="shared" si="30"/>
        <v>85515172</v>
      </c>
      <c r="BD96" s="96">
        <v>81910336</v>
      </c>
      <c r="BE96" s="13">
        <f t="shared" si="31"/>
        <v>81910337.489999995</v>
      </c>
      <c r="BF96" s="13">
        <f>BE96-BD96</f>
        <v>1.489999994635582</v>
      </c>
    </row>
    <row r="97" spans="1:58" ht="21.6" customHeight="1" x14ac:dyDescent="0.2">
      <c r="A97" s="133" t="s">
        <v>84</v>
      </c>
      <c r="B97" s="133"/>
      <c r="C97" s="21">
        <v>74</v>
      </c>
      <c r="D97" s="22">
        <f>SUM(D62:D96)</f>
        <v>12862000</v>
      </c>
      <c r="E97" s="22">
        <f>SUM(E62:E96)</f>
        <v>1158500</v>
      </c>
      <c r="F97" s="22">
        <f>SUM(F62:F96)</f>
        <v>14020500</v>
      </c>
      <c r="G97" s="33">
        <f>SUM(G62:G96)</f>
        <v>14072686</v>
      </c>
      <c r="H97" s="33">
        <f t="shared" ref="H97:L97" si="38">SUM(H62:H96)</f>
        <v>-73376062.589258447</v>
      </c>
      <c r="I97" s="33">
        <f t="shared" si="38"/>
        <v>7545232</v>
      </c>
      <c r="J97" s="33">
        <f t="shared" si="38"/>
        <v>254500</v>
      </c>
      <c r="K97" s="33">
        <f t="shared" si="38"/>
        <v>7799732</v>
      </c>
      <c r="L97" s="33">
        <f t="shared" si="38"/>
        <v>7031449.1699999999</v>
      </c>
      <c r="M97" s="22">
        <f>M62+M63+M64+M65+M66+M67+M68+M69+M70+M71+M72+M73+M74+M75+M76+M77+M78+M79+M80+M81+M82+M83+M84+M85+M86+M87+M88+M89+M90+M91+M92+M93+M94+M95+M96</f>
        <v>13979272</v>
      </c>
      <c r="N97" s="22">
        <v>757000</v>
      </c>
      <c r="O97" s="22">
        <v>14736272</v>
      </c>
      <c r="P97" s="33">
        <v>13719687</v>
      </c>
      <c r="Q97" s="22">
        <f>SUM(Q62:Q96)</f>
        <v>15735500</v>
      </c>
      <c r="R97" s="22">
        <f t="shared" ref="R97:T97" si="39">SUM(R62:R96)</f>
        <v>345000</v>
      </c>
      <c r="S97" s="22">
        <f t="shared" si="39"/>
        <v>16080500</v>
      </c>
      <c r="T97" s="22">
        <f t="shared" si="39"/>
        <v>15316691.84</v>
      </c>
      <c r="U97" s="22">
        <f>SUM(U62:U96)</f>
        <v>4639000</v>
      </c>
      <c r="V97" s="22">
        <f t="shared" ref="V97:X97" si="40">SUM(V62:V96)</f>
        <v>30000</v>
      </c>
      <c r="W97" s="22">
        <f t="shared" si="40"/>
        <v>4669000</v>
      </c>
      <c r="X97" s="22">
        <f t="shared" si="40"/>
        <v>4786031.42</v>
      </c>
      <c r="Y97" s="22">
        <f>SUM(Y62:Y96)</f>
        <v>14828743</v>
      </c>
      <c r="Z97" s="22">
        <f t="shared" ref="Z97:AB97" si="41">SUM(Z62:Z96)</f>
        <v>642000</v>
      </c>
      <c r="AA97" s="22">
        <f t="shared" si="41"/>
        <v>15470743</v>
      </c>
      <c r="AB97" s="22">
        <f t="shared" si="41"/>
        <v>16012635.120000001</v>
      </c>
      <c r="AC97" s="22">
        <f>SUM(AC62:AC96)</f>
        <v>3237090</v>
      </c>
      <c r="AD97" s="22">
        <f t="shared" ref="AD97:AV97" si="42">SUM(AD62:AD96)</f>
        <v>119970</v>
      </c>
      <c r="AE97" s="22">
        <f t="shared" si="42"/>
        <v>3357060</v>
      </c>
      <c r="AF97" s="22">
        <f t="shared" si="42"/>
        <v>3250894.25</v>
      </c>
      <c r="AG97" s="22">
        <f>AG80+AG81+AG87+AG96</f>
        <v>15865066</v>
      </c>
      <c r="AH97" s="22">
        <f>AH62+AH63+AH81+AH89</f>
        <v>2168478</v>
      </c>
      <c r="AI97" s="22">
        <f t="shared" si="42"/>
        <v>18033544</v>
      </c>
      <c r="AJ97" s="22">
        <f t="shared" si="42"/>
        <v>17233013.350000001</v>
      </c>
      <c r="AK97" s="22">
        <f t="shared" si="42"/>
        <v>89257</v>
      </c>
      <c r="AL97" s="22">
        <f t="shared" si="42"/>
        <v>4750</v>
      </c>
      <c r="AM97" s="22">
        <f t="shared" si="42"/>
        <v>94007</v>
      </c>
      <c r="AN97" s="22">
        <f t="shared" si="42"/>
        <v>47151</v>
      </c>
      <c r="AO97" s="22">
        <f t="shared" si="42"/>
        <v>98186</v>
      </c>
      <c r="AP97" s="22">
        <f t="shared" si="42"/>
        <v>143900</v>
      </c>
      <c r="AQ97" s="22">
        <f t="shared" si="42"/>
        <v>242086</v>
      </c>
      <c r="AR97" s="22">
        <f t="shared" si="42"/>
        <v>268391</v>
      </c>
      <c r="AS97" s="22">
        <f t="shared" si="42"/>
        <v>6748695</v>
      </c>
      <c r="AT97" s="22">
        <f t="shared" si="42"/>
        <v>1122800</v>
      </c>
      <c r="AU97" s="22">
        <f t="shared" si="42"/>
        <v>7871495</v>
      </c>
      <c r="AV97" s="22">
        <f t="shared" si="42"/>
        <v>7780784.0599999996</v>
      </c>
      <c r="AW97" s="22">
        <f>SUM(AW67:AW96)</f>
        <v>101630</v>
      </c>
      <c r="AX97" s="22">
        <f>SUM(AX62:AX96)</f>
        <v>1397000</v>
      </c>
      <c r="AY97" s="22">
        <f>AW97+AX97</f>
        <v>1498630</v>
      </c>
      <c r="AZ97" s="33">
        <f>SUM(AZ62:AZ96)</f>
        <v>1231338</v>
      </c>
      <c r="BA97" s="110">
        <f>D97+I97+M97+Q97+U97+Y97+AC97+AG97+AK97+AO97+AS97+AW97</f>
        <v>95729671</v>
      </c>
      <c r="BB97" s="110">
        <f>E97+J97+N97+R97+V97+Z97+AD97+AH97+AL97+AP97+AT97+AX97</f>
        <v>8143898</v>
      </c>
      <c r="BC97" s="110">
        <f>BC62+BC63+BC64+BC78+BC80+BC81+BC87+BC89+BC91+BC96</f>
        <v>103873569</v>
      </c>
      <c r="BD97" s="110">
        <f>BD62+BD63+BD64+BD78+BD80+BD81+BD87+BD89+BD91+BD96</f>
        <v>100716449.45</v>
      </c>
      <c r="BE97" s="13">
        <f>BE62+BE63+BE64+BE78+BE81+BE87+BE89+BE91+BE96</f>
        <v>100716449.13</v>
      </c>
      <c r="BF97" s="13"/>
    </row>
    <row r="98" spans="1:58" ht="18" customHeight="1" x14ac:dyDescent="0.2">
      <c r="A98" s="134" t="s">
        <v>85</v>
      </c>
      <c r="B98" s="134"/>
      <c r="C98" s="30">
        <v>75</v>
      </c>
      <c r="D98" s="10">
        <f>D97-D46</f>
        <v>-113640</v>
      </c>
      <c r="E98" s="10">
        <f t="shared" ref="E98:AZ98" si="43">E97-E46</f>
        <v>175666</v>
      </c>
      <c r="F98" s="10">
        <f t="shared" si="43"/>
        <v>62026</v>
      </c>
      <c r="G98" s="10">
        <f t="shared" si="43"/>
        <v>75667</v>
      </c>
      <c r="H98" s="10">
        <f t="shared" si="43"/>
        <v>-3520993.6917612553</v>
      </c>
      <c r="I98" s="10">
        <f t="shared" si="43"/>
        <v>4874</v>
      </c>
      <c r="J98" s="10">
        <f t="shared" si="43"/>
        <v>27735</v>
      </c>
      <c r="K98" s="10">
        <f t="shared" si="43"/>
        <v>32609</v>
      </c>
      <c r="L98" s="10">
        <f t="shared" si="43"/>
        <v>38263.05999999959</v>
      </c>
      <c r="M98" s="10">
        <f t="shared" si="43"/>
        <v>-198029.27600000054</v>
      </c>
      <c r="N98" s="10">
        <f t="shared" si="43"/>
        <v>255588</v>
      </c>
      <c r="O98" s="10">
        <f t="shared" si="43"/>
        <v>57558.723999999464</v>
      </c>
      <c r="P98" s="10">
        <f t="shared" si="43"/>
        <v>67940.510000003502</v>
      </c>
      <c r="Q98" s="10">
        <f t="shared" si="43"/>
        <v>208358</v>
      </c>
      <c r="R98" s="10">
        <f t="shared" si="43"/>
        <v>8938</v>
      </c>
      <c r="S98" s="10">
        <f t="shared" si="43"/>
        <v>217296</v>
      </c>
      <c r="T98" s="10">
        <f t="shared" si="43"/>
        <v>221932.34999999776</v>
      </c>
      <c r="U98" s="10">
        <f t="shared" si="43"/>
        <v>27500</v>
      </c>
      <c r="V98" s="10">
        <f t="shared" si="43"/>
        <v>1022</v>
      </c>
      <c r="W98" s="10">
        <f t="shared" si="43"/>
        <v>28522</v>
      </c>
      <c r="X98" s="10">
        <f t="shared" si="43"/>
        <v>11507.25</v>
      </c>
      <c r="Y98" s="10">
        <f t="shared" si="43"/>
        <v>16285</v>
      </c>
      <c r="Z98" s="10">
        <f t="shared" si="43"/>
        <v>146550</v>
      </c>
      <c r="AA98" s="10">
        <f t="shared" si="43"/>
        <v>162835</v>
      </c>
      <c r="AB98" s="10">
        <f t="shared" si="43"/>
        <v>404532.71999999881</v>
      </c>
      <c r="AC98" s="10">
        <f t="shared" si="43"/>
        <v>526</v>
      </c>
      <c r="AD98" s="10">
        <f t="shared" si="43"/>
        <v>10868</v>
      </c>
      <c r="AE98" s="10">
        <f t="shared" si="43"/>
        <v>11394</v>
      </c>
      <c r="AF98" s="10">
        <f t="shared" si="43"/>
        <v>56536.64000000013</v>
      </c>
      <c r="AG98" s="10">
        <f t="shared" si="43"/>
        <v>-989175.24000000209</v>
      </c>
      <c r="AH98" s="10">
        <f t="shared" si="43"/>
        <v>399011</v>
      </c>
      <c r="AI98" s="10">
        <f t="shared" si="43"/>
        <v>-590164.24000000209</v>
      </c>
      <c r="AJ98" s="10">
        <f t="shared" si="43"/>
        <v>-1855096.9899999946</v>
      </c>
      <c r="AK98" s="10">
        <f t="shared" si="43"/>
        <v>786.36000000000058</v>
      </c>
      <c r="AL98" s="10">
        <f t="shared" si="43"/>
        <v>2950</v>
      </c>
      <c r="AM98" s="10">
        <f t="shared" si="43"/>
        <v>3736.3600000000006</v>
      </c>
      <c r="AN98" s="10">
        <f t="shared" si="43"/>
        <v>-51118</v>
      </c>
      <c r="AO98" s="10">
        <f t="shared" si="43"/>
        <v>-43881.256499999989</v>
      </c>
      <c r="AP98" s="10">
        <f t="shared" si="43"/>
        <v>65078</v>
      </c>
      <c r="AQ98" s="10">
        <f t="shared" si="43"/>
        <v>21196.743500000011</v>
      </c>
      <c r="AR98" s="10">
        <f t="shared" si="43"/>
        <v>245.84999999997672</v>
      </c>
      <c r="AS98" s="10">
        <f t="shared" si="43"/>
        <v>0</v>
      </c>
      <c r="AT98" s="10">
        <f t="shared" si="43"/>
        <v>172685</v>
      </c>
      <c r="AU98" s="10">
        <f t="shared" si="43"/>
        <v>172685</v>
      </c>
      <c r="AV98" s="10">
        <f t="shared" si="43"/>
        <v>394241.3199999975</v>
      </c>
      <c r="AW98" s="10">
        <f t="shared" si="43"/>
        <v>0</v>
      </c>
      <c r="AX98" s="10">
        <f t="shared" si="43"/>
        <v>9947</v>
      </c>
      <c r="AY98" s="10">
        <f t="shared" si="43"/>
        <v>9947</v>
      </c>
      <c r="AZ98" s="10">
        <f t="shared" si="43"/>
        <v>-95462</v>
      </c>
      <c r="BA98" s="10">
        <f>BA97-BA46</f>
        <v>-1086396.412499994</v>
      </c>
      <c r="BB98" s="10">
        <f t="shared" ref="BB98:BD98" si="44">BB97-BB46</f>
        <v>1276038</v>
      </c>
      <c r="BC98" s="10">
        <f>BA98+BB98</f>
        <v>189641.58750000596</v>
      </c>
      <c r="BD98" s="10">
        <f t="shared" si="44"/>
        <v>-716349.56999999285</v>
      </c>
    </row>
    <row r="99" spans="1:58" ht="15" hidden="1" customHeight="1" x14ac:dyDescent="0.2">
      <c r="A99" s="134" t="s">
        <v>86</v>
      </c>
      <c r="B99" s="134"/>
      <c r="C99" s="24">
        <v>995</v>
      </c>
      <c r="D99" s="67">
        <f>SUM(D62:D98)</f>
        <v>25610360</v>
      </c>
      <c r="E99" s="67">
        <f>SUM(E62:E98)</f>
        <v>2492666</v>
      </c>
      <c r="F99" s="67">
        <f>SUM(F62:F98)</f>
        <v>28103026</v>
      </c>
      <c r="G99" s="20">
        <f>SUM(G62:G98)</f>
        <v>28221039</v>
      </c>
      <c r="I99" s="67">
        <f t="shared" ref="I99:BD99" si="45">SUM(I62:I98)</f>
        <v>15095338</v>
      </c>
      <c r="J99" s="67">
        <f t="shared" si="45"/>
        <v>536735</v>
      </c>
      <c r="K99" s="67">
        <f t="shared" si="45"/>
        <v>15632073</v>
      </c>
      <c r="L99" s="20">
        <f t="shared" si="45"/>
        <v>14101161.399999999</v>
      </c>
      <c r="M99" s="67">
        <f t="shared" si="45"/>
        <v>27760514.723999999</v>
      </c>
      <c r="N99" s="67">
        <f t="shared" si="45"/>
        <v>1769588</v>
      </c>
      <c r="O99" s="67">
        <f t="shared" si="45"/>
        <v>29530102.723999999</v>
      </c>
      <c r="P99" s="20">
        <f t="shared" si="45"/>
        <v>27507314.510000005</v>
      </c>
      <c r="Q99" s="67">
        <f t="shared" si="45"/>
        <v>31679358</v>
      </c>
      <c r="R99" s="67">
        <f t="shared" si="45"/>
        <v>698938</v>
      </c>
      <c r="S99" s="67">
        <f t="shared" si="45"/>
        <v>32378296</v>
      </c>
      <c r="T99" s="20">
        <f t="shared" si="45"/>
        <v>30855316.029999997</v>
      </c>
      <c r="U99" s="67">
        <f t="shared" si="45"/>
        <v>9305500</v>
      </c>
      <c r="V99" s="67">
        <f t="shared" si="45"/>
        <v>61022</v>
      </c>
      <c r="W99" s="67">
        <f t="shared" si="45"/>
        <v>9366522</v>
      </c>
      <c r="X99" s="20">
        <f t="shared" si="45"/>
        <v>9583570.0899999999</v>
      </c>
      <c r="Y99" s="67">
        <f t="shared" si="45"/>
        <v>29673771</v>
      </c>
      <c r="Z99" s="67">
        <f t="shared" si="45"/>
        <v>1430550</v>
      </c>
      <c r="AA99" s="67">
        <f t="shared" si="45"/>
        <v>31104321</v>
      </c>
      <c r="AB99" s="20">
        <f t="shared" si="45"/>
        <v>32429802.960000001</v>
      </c>
      <c r="AC99" s="67">
        <f t="shared" si="45"/>
        <v>6474706</v>
      </c>
      <c r="AD99" s="67">
        <f t="shared" si="45"/>
        <v>250808</v>
      </c>
      <c r="AE99" s="67">
        <f t="shared" si="45"/>
        <v>6725514</v>
      </c>
      <c r="AF99" s="20">
        <f t="shared" si="45"/>
        <v>6558325.1400000006</v>
      </c>
      <c r="AG99" s="67">
        <f t="shared" si="45"/>
        <v>30740956.759999998</v>
      </c>
      <c r="AH99" s="67">
        <f t="shared" si="45"/>
        <v>4735967</v>
      </c>
      <c r="AI99" s="67">
        <f t="shared" si="45"/>
        <v>35476923.759999998</v>
      </c>
      <c r="AJ99" s="20">
        <f t="shared" si="45"/>
        <v>32610929.710000008</v>
      </c>
      <c r="AK99" s="67">
        <f t="shared" si="45"/>
        <v>179300.36</v>
      </c>
      <c r="AL99" s="67">
        <f t="shared" si="45"/>
        <v>12450</v>
      </c>
      <c r="AM99" s="67">
        <f t="shared" si="45"/>
        <v>191750.36</v>
      </c>
      <c r="AN99" s="20">
        <f t="shared" si="45"/>
        <v>43184</v>
      </c>
      <c r="AO99" s="67">
        <f t="shared" si="45"/>
        <v>152490.74350000001</v>
      </c>
      <c r="AP99" s="67">
        <f t="shared" si="45"/>
        <v>352878</v>
      </c>
      <c r="AQ99" s="67">
        <f t="shared" si="45"/>
        <v>505368.74349999998</v>
      </c>
      <c r="AR99" s="20">
        <f t="shared" si="45"/>
        <v>537027.85</v>
      </c>
      <c r="AS99" s="67">
        <f t="shared" si="45"/>
        <v>13497390</v>
      </c>
      <c r="AT99" s="67">
        <f t="shared" si="45"/>
        <v>2418285</v>
      </c>
      <c r="AU99" s="67">
        <f t="shared" si="45"/>
        <v>15915675</v>
      </c>
      <c r="AV99" s="20">
        <f t="shared" si="45"/>
        <v>15955809.439999998</v>
      </c>
      <c r="AW99" s="96">
        <f t="shared" si="45"/>
        <v>203260</v>
      </c>
      <c r="AX99" s="96">
        <f t="shared" si="45"/>
        <v>2803947</v>
      </c>
      <c r="AY99" s="96">
        <f t="shared" si="45"/>
        <v>3007207</v>
      </c>
      <c r="AZ99" s="20">
        <f t="shared" si="45"/>
        <v>2367214</v>
      </c>
      <c r="BA99" s="96">
        <f t="shared" si="45"/>
        <v>190372945.58750001</v>
      </c>
      <c r="BB99" s="96">
        <f t="shared" si="45"/>
        <v>17563834</v>
      </c>
      <c r="BC99" s="96">
        <f t="shared" si="45"/>
        <v>207936779.58750001</v>
      </c>
      <c r="BD99" s="20">
        <f t="shared" si="45"/>
        <v>200732626.41000003</v>
      </c>
    </row>
    <row r="100" spans="1:58" ht="8.25" customHeight="1" x14ac:dyDescent="0.2">
      <c r="A100" s="35"/>
      <c r="B100" s="28"/>
      <c r="C100" s="36"/>
      <c r="D100" s="37"/>
      <c r="E100" s="37"/>
      <c r="F100" s="38"/>
      <c r="G100" s="39"/>
      <c r="I100" s="37"/>
      <c r="J100" s="37"/>
      <c r="K100" s="38"/>
      <c r="L100" s="39"/>
      <c r="M100" s="37"/>
      <c r="N100" s="37"/>
      <c r="O100" s="38"/>
      <c r="P100" s="39"/>
      <c r="Q100" s="37"/>
      <c r="R100" s="37"/>
      <c r="S100" s="38"/>
      <c r="T100" s="39"/>
      <c r="U100" s="37"/>
      <c r="V100" s="37"/>
      <c r="W100" s="38"/>
      <c r="X100" s="39"/>
      <c r="Y100" s="37"/>
      <c r="Z100" s="37"/>
      <c r="AA100" s="38"/>
      <c r="AB100" s="39"/>
      <c r="AC100" s="37"/>
      <c r="AD100" s="37"/>
      <c r="AE100" s="38"/>
      <c r="AF100" s="39"/>
      <c r="AG100" s="37"/>
      <c r="AH100" s="37"/>
      <c r="AI100" s="38"/>
      <c r="AJ100" s="39"/>
      <c r="AK100" s="37"/>
      <c r="AL100" s="37"/>
      <c r="AM100" s="38"/>
      <c r="AN100" s="39"/>
      <c r="AO100" s="37"/>
      <c r="AP100" s="37"/>
      <c r="AQ100" s="38"/>
      <c r="AR100" s="39"/>
      <c r="AS100" s="37"/>
      <c r="AT100" s="37"/>
      <c r="AU100" s="38"/>
      <c r="AV100" s="39"/>
      <c r="AW100" s="111"/>
      <c r="AX100" s="111"/>
      <c r="AY100" s="112"/>
      <c r="AZ100" s="39"/>
      <c r="BA100" s="111"/>
      <c r="BB100" s="111"/>
      <c r="BC100" s="112"/>
      <c r="BD100" s="39"/>
    </row>
    <row r="101" spans="1:58" s="41" customFormat="1" ht="12.75" customHeight="1" x14ac:dyDescent="0.15">
      <c r="A101" s="82" t="s">
        <v>90</v>
      </c>
      <c r="B101" s="28"/>
      <c r="C101" s="29"/>
      <c r="D101" s="116">
        <f>D62+D63+D64+D65+D66+D67+D68+D69+D70+D71+D72+D73+D74+D75+D76+D77+D78+D79+D80+D81+D82+D83+D84+D85+D86+D87+D88+D89+D90+D91+D92+D93+D94+D95+D96</f>
        <v>12862000</v>
      </c>
      <c r="E101" s="116">
        <f t="shared" ref="E101:BD101" si="46">E62+E63+E64+E65+E66+E67+E68+E69+E70+E71+E72+E73+E74+E75+E76+E77+E78+E79+E80+E81+E82+E83+E84+E85+E86+E87+E88+E89+E90+E91+E92+E93+E94+E95+E96</f>
        <v>1158500</v>
      </c>
      <c r="F101" s="116">
        <f t="shared" si="46"/>
        <v>14020500</v>
      </c>
      <c r="G101" s="116">
        <f t="shared" si="46"/>
        <v>14072686</v>
      </c>
      <c r="H101" s="116">
        <f t="shared" si="46"/>
        <v>-73376062.589258447</v>
      </c>
      <c r="I101" s="116">
        <f t="shared" si="46"/>
        <v>7545232</v>
      </c>
      <c r="J101" s="116">
        <f t="shared" si="46"/>
        <v>254500</v>
      </c>
      <c r="K101" s="116">
        <f t="shared" si="46"/>
        <v>7799732</v>
      </c>
      <c r="L101" s="116">
        <f t="shared" si="46"/>
        <v>7031449.1699999999</v>
      </c>
      <c r="M101" s="116">
        <f t="shared" si="46"/>
        <v>13979272</v>
      </c>
      <c r="N101" s="116">
        <f t="shared" si="46"/>
        <v>757000</v>
      </c>
      <c r="O101" s="116">
        <f t="shared" si="46"/>
        <v>14736272</v>
      </c>
      <c r="P101" s="116">
        <f t="shared" si="46"/>
        <v>13719687</v>
      </c>
      <c r="Q101" s="116">
        <f t="shared" si="46"/>
        <v>15735500</v>
      </c>
      <c r="R101" s="116">
        <f t="shared" si="46"/>
        <v>345000</v>
      </c>
      <c r="S101" s="116">
        <f t="shared" si="46"/>
        <v>16080500</v>
      </c>
      <c r="T101" s="116">
        <f t="shared" si="46"/>
        <v>15316691.84</v>
      </c>
      <c r="U101" s="116">
        <f t="shared" si="46"/>
        <v>4639000</v>
      </c>
      <c r="V101" s="116">
        <f t="shared" si="46"/>
        <v>30000</v>
      </c>
      <c r="W101" s="116">
        <f t="shared" si="46"/>
        <v>4669000</v>
      </c>
      <c r="X101" s="116">
        <f t="shared" si="46"/>
        <v>4786031.42</v>
      </c>
      <c r="Y101" s="116">
        <f t="shared" si="46"/>
        <v>14828743</v>
      </c>
      <c r="Z101" s="116">
        <f t="shared" si="46"/>
        <v>642000</v>
      </c>
      <c r="AA101" s="116">
        <f t="shared" si="46"/>
        <v>15470743</v>
      </c>
      <c r="AB101" s="116">
        <f t="shared" si="46"/>
        <v>16012635.120000001</v>
      </c>
      <c r="AC101" s="116">
        <f t="shared" si="46"/>
        <v>3237090</v>
      </c>
      <c r="AD101" s="116">
        <f t="shared" si="46"/>
        <v>119970</v>
      </c>
      <c r="AE101" s="116">
        <f t="shared" si="46"/>
        <v>3357060</v>
      </c>
      <c r="AF101" s="116">
        <f t="shared" si="46"/>
        <v>3250894.25</v>
      </c>
      <c r="AG101" s="116">
        <f t="shared" si="46"/>
        <v>15865066</v>
      </c>
      <c r="AH101" s="116">
        <f t="shared" si="46"/>
        <v>2168478</v>
      </c>
      <c r="AI101" s="116">
        <f>AI62+AI63+AI80+AI81+AI87+AI89+AI96</f>
        <v>18033544</v>
      </c>
      <c r="AJ101" s="116">
        <f t="shared" si="46"/>
        <v>17233013.350000001</v>
      </c>
      <c r="AK101" s="116">
        <f t="shared" si="46"/>
        <v>89257</v>
      </c>
      <c r="AL101" s="116">
        <f t="shared" si="46"/>
        <v>4750</v>
      </c>
      <c r="AM101" s="116">
        <f t="shared" si="46"/>
        <v>94007</v>
      </c>
      <c r="AN101" s="116">
        <f t="shared" si="46"/>
        <v>47151</v>
      </c>
      <c r="AO101" s="116">
        <f t="shared" si="46"/>
        <v>98186</v>
      </c>
      <c r="AP101" s="116">
        <f t="shared" si="46"/>
        <v>143900</v>
      </c>
      <c r="AQ101" s="116">
        <f t="shared" si="46"/>
        <v>242086</v>
      </c>
      <c r="AR101" s="116">
        <f t="shared" si="46"/>
        <v>268391</v>
      </c>
      <c r="AS101" s="116">
        <f t="shared" si="46"/>
        <v>6748695</v>
      </c>
      <c r="AT101" s="116">
        <f t="shared" si="46"/>
        <v>1122800</v>
      </c>
      <c r="AU101" s="116">
        <f t="shared" si="46"/>
        <v>7871495</v>
      </c>
      <c r="AV101" s="116">
        <f t="shared" si="46"/>
        <v>7780784.0599999996</v>
      </c>
      <c r="AW101" s="116">
        <f t="shared" si="46"/>
        <v>101630</v>
      </c>
      <c r="AX101" s="116">
        <f t="shared" si="46"/>
        <v>1397000</v>
      </c>
      <c r="AY101" s="116">
        <f t="shared" si="46"/>
        <v>1498630</v>
      </c>
      <c r="AZ101" s="116">
        <f t="shared" si="46"/>
        <v>1231338</v>
      </c>
      <c r="BA101" s="116">
        <f t="shared" si="46"/>
        <v>95729671</v>
      </c>
      <c r="BB101" s="116">
        <f t="shared" si="46"/>
        <v>8143898</v>
      </c>
      <c r="BC101" s="116">
        <f t="shared" si="46"/>
        <v>103873569</v>
      </c>
      <c r="BD101" s="116">
        <f t="shared" si="46"/>
        <v>100732526.53</v>
      </c>
    </row>
    <row r="102" spans="1:58" s="41" customFormat="1" ht="24" customHeight="1" x14ac:dyDescent="0.2">
      <c r="A102" s="83"/>
      <c r="B102" s="83"/>
      <c r="C102" s="45"/>
      <c r="D102" s="46"/>
      <c r="E102" s="47"/>
      <c r="F102" s="47"/>
      <c r="G102" s="84"/>
      <c r="H102" s="40"/>
      <c r="I102" s="46"/>
      <c r="J102" s="47"/>
      <c r="K102" s="47"/>
      <c r="L102" s="84"/>
      <c r="M102" s="46"/>
      <c r="N102" s="47"/>
      <c r="O102" s="47"/>
      <c r="P102" s="84"/>
      <c r="Q102" s="46"/>
      <c r="R102" s="47"/>
      <c r="S102" s="47"/>
      <c r="T102" s="84"/>
      <c r="U102" s="46"/>
      <c r="V102" s="47"/>
      <c r="W102" s="47"/>
      <c r="X102" s="84"/>
      <c r="Y102" s="46"/>
      <c r="Z102" s="47"/>
      <c r="AA102" s="47"/>
      <c r="AB102" s="84"/>
      <c r="AC102" s="46"/>
      <c r="AD102" s="47"/>
      <c r="AE102" s="47"/>
      <c r="AF102" s="84"/>
      <c r="AG102" s="119">
        <v>15970475.939999999</v>
      </c>
      <c r="AH102" s="119">
        <v>2163478</v>
      </c>
      <c r="AI102" s="119">
        <v>18133953.939999998</v>
      </c>
      <c r="AJ102" s="84"/>
      <c r="AK102" s="46"/>
      <c r="AL102" s="47"/>
      <c r="AM102" s="47"/>
      <c r="AN102" s="84"/>
      <c r="AO102" s="46" t="s">
        <v>104</v>
      </c>
      <c r="AP102" s="47"/>
      <c r="AQ102" s="47"/>
      <c r="AR102" s="84"/>
      <c r="AS102" s="46"/>
      <c r="AT102" s="47"/>
      <c r="AU102" s="47"/>
      <c r="AV102" s="84"/>
      <c r="AW102" s="113"/>
      <c r="AX102" s="114"/>
      <c r="AY102" s="114"/>
      <c r="AZ102" s="115"/>
      <c r="BA102" s="113"/>
      <c r="BB102" s="114"/>
      <c r="BC102" s="114"/>
      <c r="BD102" s="115"/>
    </row>
    <row r="103" spans="1:58" ht="18" customHeight="1" x14ac:dyDescent="0.2">
      <c r="A103" s="2"/>
      <c r="D103" s="85">
        <f>D101-D97</f>
        <v>0</v>
      </c>
      <c r="E103" s="85">
        <f t="shared" ref="E103:BD103" si="47">E101-E97</f>
        <v>0</v>
      </c>
      <c r="F103" s="85">
        <f t="shared" si="47"/>
        <v>0</v>
      </c>
      <c r="G103" s="85">
        <f t="shared" si="47"/>
        <v>0</v>
      </c>
      <c r="H103" s="85">
        <f t="shared" si="47"/>
        <v>0</v>
      </c>
      <c r="I103" s="85">
        <f t="shared" si="47"/>
        <v>0</v>
      </c>
      <c r="J103" s="85">
        <f t="shared" si="47"/>
        <v>0</v>
      </c>
      <c r="K103" s="85">
        <f t="shared" si="47"/>
        <v>0</v>
      </c>
      <c r="L103" s="85">
        <f t="shared" si="47"/>
        <v>0</v>
      </c>
      <c r="M103" s="85">
        <f t="shared" si="47"/>
        <v>0</v>
      </c>
      <c r="N103" s="85">
        <f t="shared" si="47"/>
        <v>0</v>
      </c>
      <c r="O103" s="85">
        <f t="shared" si="47"/>
        <v>0</v>
      </c>
      <c r="P103" s="85">
        <f t="shared" si="47"/>
        <v>0</v>
      </c>
      <c r="Q103" s="85">
        <f t="shared" si="47"/>
        <v>0</v>
      </c>
      <c r="R103" s="85">
        <f t="shared" si="47"/>
        <v>0</v>
      </c>
      <c r="S103" s="85">
        <f t="shared" si="47"/>
        <v>0</v>
      </c>
      <c r="T103" s="85">
        <f t="shared" si="47"/>
        <v>0</v>
      </c>
      <c r="U103" s="85">
        <f t="shared" si="47"/>
        <v>0</v>
      </c>
      <c r="V103" s="85">
        <f t="shared" si="47"/>
        <v>0</v>
      </c>
      <c r="W103" s="85">
        <f t="shared" si="47"/>
        <v>0</v>
      </c>
      <c r="X103" s="85">
        <f t="shared" si="47"/>
        <v>0</v>
      </c>
      <c r="Y103" s="85">
        <f t="shared" si="47"/>
        <v>0</v>
      </c>
      <c r="Z103" s="85">
        <f t="shared" si="47"/>
        <v>0</v>
      </c>
      <c r="AA103" s="85">
        <f t="shared" si="47"/>
        <v>0</v>
      </c>
      <c r="AB103" s="85">
        <f t="shared" si="47"/>
        <v>0</v>
      </c>
      <c r="AC103" s="85">
        <f t="shared" si="47"/>
        <v>0</v>
      </c>
      <c r="AD103" s="85">
        <f t="shared" si="47"/>
        <v>0</v>
      </c>
      <c r="AE103" s="85">
        <f t="shared" si="47"/>
        <v>0</v>
      </c>
      <c r="AF103" s="85">
        <f t="shared" si="47"/>
        <v>0</v>
      </c>
      <c r="AG103" s="85">
        <f t="shared" si="47"/>
        <v>0</v>
      </c>
      <c r="AH103" s="85">
        <f t="shared" si="47"/>
        <v>0</v>
      </c>
      <c r="AI103" s="85">
        <f t="shared" si="47"/>
        <v>0</v>
      </c>
      <c r="AJ103" s="85">
        <f t="shared" si="47"/>
        <v>0</v>
      </c>
      <c r="AK103" s="85">
        <f t="shared" si="47"/>
        <v>0</v>
      </c>
      <c r="AL103" s="85">
        <f t="shared" si="47"/>
        <v>0</v>
      </c>
      <c r="AM103" s="85">
        <f t="shared" si="47"/>
        <v>0</v>
      </c>
      <c r="AN103" s="85">
        <f t="shared" si="47"/>
        <v>0</v>
      </c>
      <c r="AO103" s="85">
        <f t="shared" si="47"/>
        <v>0</v>
      </c>
      <c r="AP103" s="85">
        <f t="shared" si="47"/>
        <v>0</v>
      </c>
      <c r="AQ103" s="85">
        <f t="shared" si="47"/>
        <v>0</v>
      </c>
      <c r="AR103" s="85">
        <f t="shared" si="47"/>
        <v>0</v>
      </c>
      <c r="AS103" s="85">
        <f t="shared" si="47"/>
        <v>0</v>
      </c>
      <c r="AT103" s="85">
        <f t="shared" si="47"/>
        <v>0</v>
      </c>
      <c r="AU103" s="85">
        <f t="shared" si="47"/>
        <v>0</v>
      </c>
      <c r="AV103" s="85">
        <f t="shared" si="47"/>
        <v>0</v>
      </c>
      <c r="AW103" s="85">
        <f t="shared" si="47"/>
        <v>0</v>
      </c>
      <c r="AX103" s="85">
        <f t="shared" si="47"/>
        <v>0</v>
      </c>
      <c r="AY103" s="85">
        <f t="shared" si="47"/>
        <v>0</v>
      </c>
      <c r="AZ103" s="85">
        <f t="shared" si="47"/>
        <v>0</v>
      </c>
      <c r="BA103" s="85">
        <f t="shared" si="47"/>
        <v>0</v>
      </c>
      <c r="BB103" s="85">
        <f t="shared" si="47"/>
        <v>0</v>
      </c>
      <c r="BC103" s="85">
        <f t="shared" si="47"/>
        <v>0</v>
      </c>
      <c r="BD103" s="85">
        <f t="shared" si="47"/>
        <v>16077.079999998212</v>
      </c>
    </row>
    <row r="104" spans="1:58" ht="18" customHeight="1" x14ac:dyDescent="0.2">
      <c r="E104" s="86"/>
      <c r="F104" s="87"/>
      <c r="G104" s="88"/>
      <c r="J104" s="86"/>
      <c r="K104" s="87"/>
      <c r="L104" s="88"/>
      <c r="N104" s="86"/>
      <c r="O104" s="87"/>
      <c r="P104" s="88"/>
      <c r="R104" s="86"/>
      <c r="S104" s="87"/>
      <c r="T104" s="88"/>
      <c r="V104" s="86"/>
      <c r="W104" s="87"/>
      <c r="X104" s="88"/>
      <c r="Z104" s="86"/>
      <c r="AA104" s="87"/>
      <c r="AB104" s="88"/>
      <c r="AD104" s="86"/>
      <c r="AE104" s="87"/>
      <c r="AF104" s="88"/>
      <c r="AG104" s="85">
        <f>AG102-AG101</f>
        <v>105409.93999999948</v>
      </c>
      <c r="AH104" s="86">
        <f>AH102-AH97</f>
        <v>-5000</v>
      </c>
      <c r="AI104" s="87">
        <f>AI102-AI97</f>
        <v>100409.93999999762</v>
      </c>
      <c r="AJ104" s="88"/>
      <c r="AL104" s="86"/>
      <c r="AM104" s="87"/>
      <c r="AN104" s="88"/>
      <c r="AP104" s="86"/>
      <c r="AQ104" s="87"/>
      <c r="AR104" s="88"/>
      <c r="AT104" s="86"/>
      <c r="AU104" s="87"/>
      <c r="AV104" s="88"/>
      <c r="AX104" s="86"/>
      <c r="AY104" s="87"/>
      <c r="AZ104" s="88"/>
      <c r="BB104" s="86"/>
      <c r="BC104" s="87"/>
      <c r="BD104" s="88"/>
    </row>
    <row r="105" spans="1:58" ht="18" customHeight="1" x14ac:dyDescent="0.2">
      <c r="A105" s="89"/>
    </row>
    <row r="106" spans="1:58" ht="18" customHeight="1" x14ac:dyDescent="0.2">
      <c r="A106" s="42"/>
      <c r="B106" s="42"/>
      <c r="C106" s="42"/>
      <c r="D106" s="43"/>
      <c r="E106" s="43"/>
      <c r="F106" s="43"/>
      <c r="I106" s="43"/>
      <c r="J106" s="43"/>
      <c r="K106" s="43"/>
      <c r="M106" s="43"/>
      <c r="N106" s="43"/>
      <c r="O106" s="43"/>
      <c r="Q106" s="43"/>
      <c r="R106" s="43"/>
      <c r="S106" s="43"/>
      <c r="U106" s="43"/>
      <c r="V106" s="43"/>
      <c r="W106" s="43"/>
      <c r="Y106" s="43"/>
      <c r="Z106" s="43"/>
      <c r="AA106" s="43"/>
      <c r="AC106" s="43"/>
      <c r="AD106" s="43"/>
      <c r="AE106" s="43"/>
      <c r="AG106" s="43"/>
      <c r="AH106" s="43"/>
      <c r="AI106" s="43"/>
      <c r="AK106" s="43"/>
      <c r="AL106" s="43"/>
      <c r="AM106" s="43"/>
      <c r="AO106" s="43"/>
      <c r="AP106" s="43"/>
      <c r="AQ106" s="43"/>
      <c r="AS106" s="43"/>
      <c r="AT106" s="43"/>
      <c r="AU106" s="43"/>
      <c r="AW106" s="43"/>
      <c r="AX106" s="43"/>
      <c r="AY106" s="43"/>
      <c r="BA106" s="43"/>
      <c r="BB106" s="43"/>
      <c r="BC106" s="43"/>
    </row>
    <row r="107" spans="1:58" s="53" customFormat="1" ht="23.45" customHeight="1" x14ac:dyDescent="0.2">
      <c r="A107" s="90"/>
      <c r="B107" s="91"/>
      <c r="C107" s="92"/>
      <c r="D107" s="93"/>
      <c r="E107" s="93"/>
      <c r="F107" s="93"/>
      <c r="G107" s="94"/>
      <c r="H107" s="52"/>
      <c r="I107" s="93"/>
      <c r="J107" s="93"/>
      <c r="K107" s="93"/>
      <c r="L107" s="94"/>
      <c r="M107" s="93"/>
      <c r="N107" s="93"/>
      <c r="O107" s="93"/>
      <c r="P107" s="94"/>
      <c r="Q107" s="93"/>
      <c r="R107" s="93"/>
      <c r="S107" s="93"/>
      <c r="T107" s="94"/>
      <c r="U107" s="93"/>
      <c r="V107" s="93"/>
      <c r="W107" s="93"/>
      <c r="X107" s="94"/>
      <c r="Y107" s="93"/>
      <c r="Z107" s="93"/>
      <c r="AA107" s="93"/>
      <c r="AB107" s="94"/>
      <c r="AC107" s="93"/>
      <c r="AD107" s="93"/>
      <c r="AE107" s="93"/>
      <c r="AF107" s="94"/>
      <c r="AG107" s="93"/>
      <c r="AH107" s="93"/>
      <c r="AI107" s="93">
        <f>AG98+AH98</f>
        <v>-590164.24000000209</v>
      </c>
      <c r="AJ107" s="94"/>
      <c r="AK107" s="93"/>
      <c r="AL107" s="93"/>
      <c r="AM107" s="93"/>
      <c r="AN107" s="94"/>
      <c r="AO107" s="93"/>
      <c r="AP107" s="93"/>
      <c r="AQ107" s="93"/>
      <c r="AR107" s="94"/>
      <c r="AS107" s="93"/>
      <c r="AT107" s="93"/>
      <c r="AU107" s="93"/>
      <c r="AV107" s="94"/>
      <c r="AW107" s="93"/>
      <c r="AX107" s="93"/>
      <c r="AY107" s="93"/>
      <c r="AZ107" s="94"/>
      <c r="BA107" s="93"/>
      <c r="BB107" s="93"/>
      <c r="BC107" s="93"/>
      <c r="BD107" s="94"/>
    </row>
    <row r="108" spans="1:58" s="53" customFormat="1" ht="25.9" customHeight="1" x14ac:dyDescent="0.2">
      <c r="A108" s="90"/>
      <c r="C108" s="95"/>
      <c r="D108" s="93"/>
      <c r="E108" s="93"/>
      <c r="F108" s="93"/>
      <c r="G108" s="94"/>
      <c r="H108" s="52"/>
      <c r="I108" s="93"/>
      <c r="J108" s="93"/>
      <c r="K108" s="93"/>
      <c r="L108" s="94"/>
      <c r="M108" s="93"/>
      <c r="N108" s="93"/>
      <c r="O108" s="93"/>
      <c r="P108" s="94"/>
      <c r="Q108" s="93"/>
      <c r="R108" s="93"/>
      <c r="S108" s="93"/>
      <c r="T108" s="94"/>
      <c r="U108" s="93"/>
      <c r="V108" s="93"/>
      <c r="W108" s="93"/>
      <c r="X108" s="94"/>
      <c r="Y108" s="93"/>
      <c r="Z108" s="93"/>
      <c r="AA108" s="93"/>
      <c r="AB108" s="94"/>
      <c r="AC108" s="93"/>
      <c r="AD108" s="93"/>
      <c r="AE108" s="93"/>
      <c r="AF108" s="94"/>
      <c r="AG108" s="93"/>
      <c r="AH108" s="93"/>
      <c r="AI108" s="93"/>
      <c r="AJ108" s="94"/>
      <c r="AK108" s="93"/>
      <c r="AL108" s="93"/>
      <c r="AM108" s="93"/>
      <c r="AN108" s="94"/>
      <c r="AO108" s="93"/>
      <c r="AP108" s="93"/>
      <c r="AQ108" s="93"/>
      <c r="AR108" s="94"/>
      <c r="AS108" s="93"/>
      <c r="AT108" s="93"/>
      <c r="AU108" s="93"/>
      <c r="AV108" s="94"/>
      <c r="AW108" s="93"/>
      <c r="AX108" s="93"/>
      <c r="AY108" s="93"/>
      <c r="AZ108" s="94"/>
      <c r="BA108" s="93"/>
      <c r="BB108" s="93"/>
      <c r="BC108" s="93"/>
      <c r="BD108" s="94"/>
    </row>
  </sheetData>
  <mergeCells count="102">
    <mergeCell ref="AN4:AN5"/>
    <mergeCell ref="AK58:AM58"/>
    <mergeCell ref="AK59:AM59"/>
    <mergeCell ref="AN59:AN60"/>
    <mergeCell ref="AW59:AY59"/>
    <mergeCell ref="AZ59:AZ60"/>
    <mergeCell ref="BA2:BD2"/>
    <mergeCell ref="BA3:BC3"/>
    <mergeCell ref="BA4:BC4"/>
    <mergeCell ref="BD4:BD5"/>
    <mergeCell ref="BA58:BC58"/>
    <mergeCell ref="BA59:BC59"/>
    <mergeCell ref="BD59:BD60"/>
    <mergeCell ref="AW2:AZ2"/>
    <mergeCell ref="AW3:AY3"/>
    <mergeCell ref="AW4:AY4"/>
    <mergeCell ref="AZ4:AZ5"/>
    <mergeCell ref="AW58:AY58"/>
    <mergeCell ref="AG59:AI59"/>
    <mergeCell ref="AJ59:AJ60"/>
    <mergeCell ref="AS2:AV2"/>
    <mergeCell ref="AS3:AU3"/>
    <mergeCell ref="AS4:AU4"/>
    <mergeCell ref="AV4:AV5"/>
    <mergeCell ref="AS58:AU58"/>
    <mergeCell ref="AS59:AU59"/>
    <mergeCell ref="AV59:AV60"/>
    <mergeCell ref="AG2:AJ2"/>
    <mergeCell ref="AG3:AI3"/>
    <mergeCell ref="AG4:AI4"/>
    <mergeCell ref="AJ4:AJ5"/>
    <mergeCell ref="AG58:AI58"/>
    <mergeCell ref="AK2:AN2"/>
    <mergeCell ref="AK3:AM3"/>
    <mergeCell ref="AO59:AQ59"/>
    <mergeCell ref="AR59:AR60"/>
    <mergeCell ref="AO2:AR2"/>
    <mergeCell ref="AO3:AQ3"/>
    <mergeCell ref="AO4:AQ4"/>
    <mergeCell ref="AR4:AR5"/>
    <mergeCell ref="AO58:AQ58"/>
    <mergeCell ref="AK4:AM4"/>
    <mergeCell ref="Y59:AA59"/>
    <mergeCell ref="AB59:AB60"/>
    <mergeCell ref="AC2:AF2"/>
    <mergeCell ref="AC3:AE3"/>
    <mergeCell ref="AC4:AE4"/>
    <mergeCell ref="AF4:AF5"/>
    <mergeCell ref="AC58:AE58"/>
    <mergeCell ref="AC59:AE59"/>
    <mergeCell ref="AF59:AF60"/>
    <mergeCell ref="Y2:AB2"/>
    <mergeCell ref="Y3:AA3"/>
    <mergeCell ref="Y4:AA4"/>
    <mergeCell ref="AB4:AB5"/>
    <mergeCell ref="Y58:AA58"/>
    <mergeCell ref="Q59:S59"/>
    <mergeCell ref="T59:T60"/>
    <mergeCell ref="U2:X2"/>
    <mergeCell ref="U3:W3"/>
    <mergeCell ref="U4:W4"/>
    <mergeCell ref="X4:X5"/>
    <mergeCell ref="U58:W58"/>
    <mergeCell ref="U59:W59"/>
    <mergeCell ref="X59:X60"/>
    <mergeCell ref="Q2:T2"/>
    <mergeCell ref="Q3:S3"/>
    <mergeCell ref="Q4:S4"/>
    <mergeCell ref="T4:T5"/>
    <mergeCell ref="Q58:S58"/>
    <mergeCell ref="I59:K59"/>
    <mergeCell ref="L59:L60"/>
    <mergeCell ref="M2:P2"/>
    <mergeCell ref="M3:O3"/>
    <mergeCell ref="M4:O4"/>
    <mergeCell ref="P4:P5"/>
    <mergeCell ref="M58:O58"/>
    <mergeCell ref="M59:O59"/>
    <mergeCell ref="P59:P60"/>
    <mergeCell ref="I2:L2"/>
    <mergeCell ref="I3:K3"/>
    <mergeCell ref="I4:K4"/>
    <mergeCell ref="L4:L5"/>
    <mergeCell ref="I58:K58"/>
    <mergeCell ref="A98:B98"/>
    <mergeCell ref="A99:B99"/>
    <mergeCell ref="A46:B46"/>
    <mergeCell ref="A47:B47"/>
    <mergeCell ref="D58:F58"/>
    <mergeCell ref="A59:A61"/>
    <mergeCell ref="B59:B61"/>
    <mergeCell ref="C59:C61"/>
    <mergeCell ref="D59:F59"/>
    <mergeCell ref="D2:G2"/>
    <mergeCell ref="D3:F3"/>
    <mergeCell ref="A4:A6"/>
    <mergeCell ref="B4:B6"/>
    <mergeCell ref="C4:C6"/>
    <mergeCell ref="D4:F4"/>
    <mergeCell ref="G4:G5"/>
    <mergeCell ref="G59:G60"/>
    <mergeCell ref="A97:B97"/>
  </mergeCells>
  <pageMargins left="0.78740157480314965" right="0" top="0.55118110236220474" bottom="0.55118110236220474" header="0.31496062992125984" footer="0.31496062992125984"/>
  <pageSetup paperSize="9" scale="60" orientation="portrait" r:id="rId1"/>
  <colBreaks count="5" manualBreakCount="5">
    <brk id="12" max="1048575" man="1"/>
    <brk id="19" max="1048575" man="1"/>
    <brk id="27" max="1048575" man="1"/>
    <brk id="35" max="1048575" man="1"/>
    <brk id="4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návrh </vt:lpstr>
      <vt:lpstr>Hárok2</vt:lpstr>
      <vt:lpstr>Hárok3</vt:lpstr>
      <vt:lpstr>Hárok1</vt:lpstr>
      <vt:lpstr>'návrh '!Názvy_tlače</vt:lpstr>
      <vt:lpstr>'návrh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mihalikova</dc:creator>
  <cp:lastModifiedBy>Admin</cp:lastModifiedBy>
  <cp:lastPrinted>2017-05-18T14:09:40Z</cp:lastPrinted>
  <dcterms:created xsi:type="dcterms:W3CDTF">2014-06-03T18:43:06Z</dcterms:created>
  <dcterms:modified xsi:type="dcterms:W3CDTF">2017-06-05T08:38:04Z</dcterms:modified>
</cp:coreProperties>
</file>