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1760"/>
  </bookViews>
  <sheets>
    <sheet name="SD 2017" sheetId="1" r:id="rId1"/>
    <sheet name="Graf 2017, 2016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MP98" localSheetId="1">#REF!</definedName>
    <definedName name="__MP98">#REF!</definedName>
    <definedName name="__par18" localSheetId="1">#REF!</definedName>
    <definedName name="__par18">#REF!</definedName>
    <definedName name="__par1801" localSheetId="1">#REF!</definedName>
    <definedName name="__par1801">#REF!</definedName>
    <definedName name="__pie97">#REF!</definedName>
    <definedName name="__pie98">#REF!</definedName>
    <definedName name="__Pr2">[1]vyk95!#REF!</definedName>
    <definedName name="__Pr3">[1]vyk95!#REF!</definedName>
    <definedName name="_MP98" localSheetId="0">#REF!</definedName>
    <definedName name="_par18" localSheetId="0">#REF!</definedName>
    <definedName name="_par1801" localSheetId="0">#REF!</definedName>
    <definedName name="_pie97" localSheetId="0">#REF!</definedName>
    <definedName name="_pie98" localSheetId="0">#REF!</definedName>
    <definedName name="_pie99">'[2]VYR99-E'!$AK$45</definedName>
    <definedName name="_Pr2" localSheetId="0">[1]vyk95!#REF!</definedName>
    <definedName name="_Pr3" localSheetId="0">[1]vyk95!#REF!</definedName>
    <definedName name="AU_paiDOK2000" localSheetId="0">#REF!</definedName>
    <definedName name="AU_paiDOK2000">#REF!</definedName>
    <definedName name="AU_pD2001_DS_bKA" localSheetId="0">#REF!</definedName>
    <definedName name="AU_pD2001_DS_bKA">#REF!</definedName>
    <definedName name="AU_pP2000_DS_bKA" localSheetId="0">#REF!</definedName>
    <definedName name="AU_pP2000_DS_bKA">#REF!</definedName>
    <definedName name="AU_pP2001_DS_bKA" localSheetId="0">#REF!</definedName>
    <definedName name="AU_pP2001_DS_bKA">#REF!</definedName>
    <definedName name="AU_pP2001_DS_sKA" localSheetId="0">#REF!</definedName>
    <definedName name="AU_pP2001_DS_sKA">#REF!</definedName>
    <definedName name="AU_ppa2000_bDOK" localSheetId="0">#REF!</definedName>
    <definedName name="AU_ppa2000_bDOK">#REF!</definedName>
    <definedName name="AU_pps_bKA" localSheetId="0">#REF!</definedName>
    <definedName name="AU_pps_bKA">#REF!</definedName>
    <definedName name="AU_pps_bKA_bDOK" localSheetId="0">#REF!</definedName>
    <definedName name="AU_pps_bKA_bDOK">#REF!</definedName>
    <definedName name="AU_pps_sKA" localSheetId="0">#REF!</definedName>
    <definedName name="AU_pps_sKA">#REF!</definedName>
    <definedName name="AU_pps_sKA_bDOK" localSheetId="0">#REF!</definedName>
    <definedName name="AU_pps_sKA_bDOK">#REF!</definedName>
    <definedName name="AU_vKEN_aiDOK" localSheetId="0">#REF!</definedName>
    <definedName name="AU_vKEN_aiDOK">#REF!</definedName>
    <definedName name="AU_vKEN_bKA" localSheetId="0">#REF!</definedName>
    <definedName name="AU_vKEN_bKA">#REF!</definedName>
    <definedName name="AU_vKEN_bKA_bDOK" localSheetId="0">#REF!</definedName>
    <definedName name="AU_vKEN_bKA_bDOK">#REF!</definedName>
    <definedName name="AU_vKEN_bKA_PDS" localSheetId="0">#REF!</definedName>
    <definedName name="AU_vKEN_bKA_PDS">#REF!</definedName>
    <definedName name="AU_vKEN_sKA" localSheetId="0">#REF!</definedName>
    <definedName name="AU_vKEN_sKA">#REF!</definedName>
    <definedName name="AU_vKEN_sKA_bDOK" localSheetId="0">#REF!</definedName>
    <definedName name="AU_vKEN_sKA_bDOK">#REF!</definedName>
    <definedName name="AU_vKEN_sKA_PDS" localSheetId="0">#REF!</definedName>
    <definedName name="AU_vKEN_sKA_PDS">#REF!</definedName>
    <definedName name="AU_vKPN_aiDOK" localSheetId="0">#REF!</definedName>
    <definedName name="AU_vKPN_aiDOK">#REF!</definedName>
    <definedName name="AU_vKPN_bKA" localSheetId="0">#REF!</definedName>
    <definedName name="AU_vKPN_bKA">#REF!</definedName>
    <definedName name="AU_vKPN_bKA_bDOK" localSheetId="0">#REF!</definedName>
    <definedName name="AU_vKPN_bKA_bDOK">#REF!</definedName>
    <definedName name="AU_vKPN_bKA_PDS" localSheetId="0">#REF!</definedName>
    <definedName name="AU_vKPN_bKA_PDS">#REF!</definedName>
    <definedName name="AU_vKPN_sKA" localSheetId="0">#REF!</definedName>
    <definedName name="AU_vKPN_sKA">#REF!</definedName>
    <definedName name="AU_vKPN_sKA_bDOK" localSheetId="0">#REF!</definedName>
    <definedName name="AU_vKPN_sKA_bDOK">#REF!</definedName>
    <definedName name="AU_vKPN_sKA_PDS" localSheetId="0">#REF!</definedName>
    <definedName name="AU_vKPN_sKA_PDS">#REF!</definedName>
    <definedName name="c.1" localSheetId="0">[1]vyk95!#REF!</definedName>
    <definedName name="c.1">[1]vyk95!#REF!</definedName>
    <definedName name="c.2" localSheetId="0">[1]vyk95!#REF!</definedName>
    <definedName name="c.2">[1]vyk95!#REF!</definedName>
    <definedName name="c.3" localSheetId="0">[1]vyk95!#REF!</definedName>
    <definedName name="c.3">[1]vyk95!#REF!</definedName>
    <definedName name="c.4" localSheetId="0">[1]vyk95!#REF!</definedName>
    <definedName name="c.4">[1]vyk95!#REF!</definedName>
    <definedName name="c.5" localSheetId="0">[1]vyk95!#REF!</definedName>
    <definedName name="c.5">[1]vyk95!#REF!</definedName>
    <definedName name="c.6" localSheetId="0">[1]vyk95!#REF!</definedName>
    <definedName name="c.6">[1]vyk95!#REF!</definedName>
    <definedName name="cdva" localSheetId="0">'[1]Pr-6'!#REF!</definedName>
    <definedName name="cdva">'[1]Pr-6'!#REF!</definedName>
    <definedName name="cjd" localSheetId="0">'[1]Pr-6'!#REF!</definedName>
    <definedName name="cjd">'[1]Pr-6'!#REF!</definedName>
    <definedName name="cpat" localSheetId="0">'[1]Pr-6'!#REF!</definedName>
    <definedName name="cpat">'[1]Pr-6'!#REF!</definedName>
    <definedName name="cse" localSheetId="0">'[1]Pr-6'!#REF!</definedName>
    <definedName name="cse">'[1]Pr-6'!#REF!</definedName>
    <definedName name="cst" localSheetId="0">'[1]Pr-6'!#REF!</definedName>
    <definedName name="cst">'[1]Pr-6'!#REF!</definedName>
    <definedName name="ctri" localSheetId="0">'[1]Pr-6'!#REF!</definedName>
    <definedName name="ctri">'[1]Pr-6'!#REF!</definedName>
    <definedName name="Cv" localSheetId="0">[1]vyk95!#REF!</definedName>
    <definedName name="Cv">[1]vyk95!#REF!</definedName>
    <definedName name="cvn" localSheetId="0">'[1]Pr-6'!#REF!</definedName>
    <definedName name="cvn">'[1]Pr-6'!#REF!</definedName>
    <definedName name="č2" localSheetId="0">'[3]Pr-6'!#REF!</definedName>
    <definedName name="č2">'[4]Pr-6'!#REF!</definedName>
    <definedName name="_xlnm.Database" localSheetId="0">'[5]T3 - data_odbory'!#REF!</definedName>
    <definedName name="_xlnm.Database">#REF!</definedName>
    <definedName name="denní" localSheetId="0">#REF!</definedName>
    <definedName name="denní">#REF!</definedName>
    <definedName name="dfghjk" localSheetId="0">'[3]Pr-6'!#REF!</definedName>
    <definedName name="dfghjk">'[4]Pr-6'!#REF!</definedName>
    <definedName name="do">'[6]T2-KPN'!$D$35</definedName>
    <definedName name="doce">'[7]T3-vstupy'!$C$53</definedName>
    <definedName name="dok">'[6]T2-KPN'!$D$34</definedName>
    <definedName name="dokpo" localSheetId="0">#REF!</definedName>
    <definedName name="dokpo">#REF!</definedName>
    <definedName name="dokpred" localSheetId="0">#REF!</definedName>
    <definedName name="dokpred">#REF!</definedName>
    <definedName name="ertz" localSheetId="0">'[3]Pr-6'!#REF!</definedName>
    <definedName name="ertz">'[4]Pr-6'!#REF!</definedName>
    <definedName name="EU_paiDOK2000" localSheetId="0">#REF!</definedName>
    <definedName name="EU_paiDOK2000">#REF!</definedName>
    <definedName name="EU_pD2001_DS_bKA" localSheetId="0">#REF!</definedName>
    <definedName name="EU_pD2001_DS_bKA">#REF!</definedName>
    <definedName name="EU_pP2000_DS_bKA" localSheetId="0">#REF!</definedName>
    <definedName name="EU_pP2000_DS_bKA">#REF!</definedName>
    <definedName name="EU_pP2001_DS_bKA" localSheetId="0">#REF!</definedName>
    <definedName name="EU_pP2001_DS_bKA">#REF!</definedName>
    <definedName name="EU_pP2001_DS_sKA" localSheetId="0">#REF!</definedName>
    <definedName name="EU_pP2001_DS_sKA">#REF!</definedName>
    <definedName name="EU_ppa2000_bDOK" localSheetId="0">#REF!</definedName>
    <definedName name="EU_ppa2000_bDOK">#REF!</definedName>
    <definedName name="EU_pps_bKA" localSheetId="0">#REF!</definedName>
    <definedName name="EU_pps_bKA">#REF!</definedName>
    <definedName name="EU_pps_bKA_bDOK" localSheetId="0">#REF!</definedName>
    <definedName name="EU_pps_bKA_bDOK">#REF!</definedName>
    <definedName name="EU_pps_sKA" localSheetId="0">#REF!</definedName>
    <definedName name="EU_pps_sKA">#REF!</definedName>
    <definedName name="EU_pps_sKA_bDOK" localSheetId="0">#REF!</definedName>
    <definedName name="EU_pps_sKA_bDOK">#REF!</definedName>
    <definedName name="EU_vKEN_aiDOK" localSheetId="0">#REF!</definedName>
    <definedName name="EU_vKEN_aiDOK">#REF!</definedName>
    <definedName name="EU_vKEN_bKA" localSheetId="0">#REF!</definedName>
    <definedName name="EU_vKEN_bKA">#REF!</definedName>
    <definedName name="EU_vKEN_bKA_bDOK" localSheetId="0">#REF!</definedName>
    <definedName name="EU_vKEN_bKA_bDOK">#REF!</definedName>
    <definedName name="EU_vKEN_bKA_PDS" localSheetId="0">#REF!</definedName>
    <definedName name="EU_vKEN_bKA_PDS">#REF!</definedName>
    <definedName name="EU_vKEN_sKA" localSheetId="0">#REF!</definedName>
    <definedName name="EU_vKEN_sKA">#REF!</definedName>
    <definedName name="EU_vKEN_sKA_bDOK" localSheetId="0">#REF!</definedName>
    <definedName name="EU_vKEN_sKA_bDOK">#REF!</definedName>
    <definedName name="EU_vKEN_sKA_PDS" localSheetId="0">#REF!</definedName>
    <definedName name="EU_vKEN_sKA_PDS">#REF!</definedName>
    <definedName name="EU_vKPN_aiDOK" localSheetId="0">#REF!</definedName>
    <definedName name="EU_vKPN_aiDOK">#REF!</definedName>
    <definedName name="EU_vKPN_bKA" localSheetId="0">#REF!</definedName>
    <definedName name="EU_vKPN_bKA">#REF!</definedName>
    <definedName name="EU_vKPN_bKA_bDOK" localSheetId="0">#REF!</definedName>
    <definedName name="EU_vKPN_bKA_bDOK">#REF!</definedName>
    <definedName name="EU_vKPN_bKA_PDS" localSheetId="0">#REF!</definedName>
    <definedName name="EU_vKPN_bKA_PDS">#REF!</definedName>
    <definedName name="EU_vKPN_sKA" localSheetId="0">#REF!</definedName>
    <definedName name="EU_vKPN_sKA">#REF!</definedName>
    <definedName name="EU_vKPN_sKA_bDOK" localSheetId="0">#REF!</definedName>
    <definedName name="EU_vKPN_sKA_bDOK">#REF!</definedName>
    <definedName name="EU_vKPN_sKA_PDS" localSheetId="0">#REF!</definedName>
    <definedName name="EU_vKPN_sKA_PDS">#REF!</definedName>
    <definedName name="externeplat" localSheetId="0">#REF!</definedName>
    <definedName name="externeplat">#REF!</definedName>
    <definedName name="exterplat" localSheetId="0">#REF!</definedName>
    <definedName name="exterplat">#REF!</definedName>
    <definedName name="FEI" localSheetId="0">#REF!</definedName>
    <definedName name="FEI">#REF!</definedName>
    <definedName name="fein">'[2]VYR99-E'!$J$2</definedName>
    <definedName name="FEL">#REF!</definedName>
    <definedName name="fgh" localSheetId="0">'[3]Pr-6'!#REF!</definedName>
    <definedName name="fgh">'[4]Pr-6'!#REF!</definedName>
    <definedName name="Gon" localSheetId="0">[8]vyk95!#REF!</definedName>
    <definedName name="Gon">[8]vyk95!#REF!</definedName>
    <definedName name="ka_akredit" localSheetId="0">#REF!</definedName>
    <definedName name="ka_akredit">#REF!</definedName>
    <definedName name="ka_neakredit" localSheetId="0">#REF!</definedName>
    <definedName name="ka_neakredit">#REF!</definedName>
    <definedName name="Kap" localSheetId="0">#REF!</definedName>
    <definedName name="Kap">#REF!</definedName>
    <definedName name="kden">[9]koeficienty!$D$31</definedName>
    <definedName name="ken_au" localSheetId="0">#REF!</definedName>
    <definedName name="ken_au">#REF!</definedName>
    <definedName name="ken_eu" localSheetId="0">#REF!</definedName>
    <definedName name="ken_eu">#REF!</definedName>
    <definedName name="ken_pu" localSheetId="0">#REF!</definedName>
    <definedName name="ken_pu">#REF!</definedName>
    <definedName name="ken_stu" localSheetId="0">#REF!</definedName>
    <definedName name="ken_stu">#REF!</definedName>
    <definedName name="ken_tru" localSheetId="0">#REF!</definedName>
    <definedName name="ken_tru">#REF!</definedName>
    <definedName name="ken_tuke" localSheetId="0">#REF!</definedName>
    <definedName name="ken_tuke">#REF!</definedName>
    <definedName name="ken_tuzvo" localSheetId="0">#REF!</definedName>
    <definedName name="ken_tuzvo">#REF!</definedName>
    <definedName name="ken_tvu" localSheetId="0">#REF!</definedName>
    <definedName name="ken_tvu">#REF!</definedName>
    <definedName name="ken_ucm" localSheetId="0">#REF!</definedName>
    <definedName name="ken_ucm">#REF!</definedName>
    <definedName name="ken_uk" localSheetId="0">#REF!</definedName>
    <definedName name="ken_uk">#REF!</definedName>
    <definedName name="ken_ukf" localSheetId="0">#REF!</definedName>
    <definedName name="ken_ukf">#REF!</definedName>
    <definedName name="ken_umb" localSheetId="0">#REF!</definedName>
    <definedName name="ken_umb">#REF!</definedName>
    <definedName name="ken_upjs" localSheetId="0">#REF!</definedName>
    <definedName name="ken_upjs">#REF!</definedName>
    <definedName name="ken_vsmu" localSheetId="0">#REF!</definedName>
    <definedName name="ken_vsmu">#REF!</definedName>
    <definedName name="ken_zu" localSheetId="0">#REF!</definedName>
    <definedName name="ken_zu">#REF!</definedName>
    <definedName name="kensk1" localSheetId="0">#REF!</definedName>
    <definedName name="kensk1">#REF!</definedName>
    <definedName name="kensk10" localSheetId="0">#REF!</definedName>
    <definedName name="kensk10">#REF!</definedName>
    <definedName name="kensk11" localSheetId="0">#REF!</definedName>
    <definedName name="kensk11">#REF!</definedName>
    <definedName name="kensk12" localSheetId="0">#REF!</definedName>
    <definedName name="kensk12">#REF!</definedName>
    <definedName name="kensk13" localSheetId="0">#REF!</definedName>
    <definedName name="kensk13">#REF!</definedName>
    <definedName name="kensk14" localSheetId="0">#REF!</definedName>
    <definedName name="kensk14">#REF!</definedName>
    <definedName name="kensk14a" localSheetId="0">#REF!</definedName>
    <definedName name="kensk14a">#REF!</definedName>
    <definedName name="kensk15" localSheetId="0">#REF!</definedName>
    <definedName name="kensk15">#REF!</definedName>
    <definedName name="kensk16" localSheetId="0">#REF!</definedName>
    <definedName name="kensk16">#REF!</definedName>
    <definedName name="kensk17">'[5]T2 - KEN'!$B$18</definedName>
    <definedName name="kensk18">'[5]T2 - KEN'!$B$19</definedName>
    <definedName name="kensk1a" localSheetId="0">'[10]T2-KPN'!#REF!</definedName>
    <definedName name="kensk1a">'[10]T2-KPN'!#REF!</definedName>
    <definedName name="kensk2" localSheetId="0">#REF!</definedName>
    <definedName name="kensk2">#REF!</definedName>
    <definedName name="kensk3" localSheetId="0">#REF!</definedName>
    <definedName name="kensk3">#REF!</definedName>
    <definedName name="kensk4">'[5]T2 - KEN'!$B$5</definedName>
    <definedName name="kensk4a" localSheetId="0">#REF!</definedName>
    <definedName name="kensk4a">#REF!</definedName>
    <definedName name="kensk5" localSheetId="0">#REF!</definedName>
    <definedName name="kensk5">#REF!</definedName>
    <definedName name="kensk6">'[5]T2 - KEN'!$B$7</definedName>
    <definedName name="kensk7" localSheetId="0">#REF!</definedName>
    <definedName name="kensk7">#REF!</definedName>
    <definedName name="kensk8">'[5]T2 - KEN'!$B$9</definedName>
    <definedName name="kensk9">'[5]T2 - KEN'!$B$10</definedName>
    <definedName name="kext">[9]koeficienty!$D$32</definedName>
    <definedName name="kint">[9]koeficienty!$D$33</definedName>
    <definedName name="kintds">[9]koeficienty!$D$34</definedName>
    <definedName name="KKS">'[11]T3-vstupy'!$C$52</definedName>
    <definedName name="KKS_doc" localSheetId="0">'[12]T3-vstupy'!$C$30</definedName>
    <definedName name="KKS_doc">'[13]T3-vstupy'!$C$49</definedName>
    <definedName name="KKS_ost" localSheetId="0">'[12]T3-vstupy'!$C$32</definedName>
    <definedName name="KKS_ost">'[13]T3-vstupy'!$C$51</definedName>
    <definedName name="KKS_phd" localSheetId="0">'[12]T3-vstupy'!$C$31</definedName>
    <definedName name="KKS_phd">'[13]T3-vstupy'!$C$50</definedName>
    <definedName name="KKS_prof" localSheetId="0">'[12]T3-vstupy'!$C$29</definedName>
    <definedName name="KKS_prof">'[13]T3-vstupy'!$C$48</definedName>
    <definedName name="KLs" localSheetId="0">[1]vyk95!#REF!</definedName>
    <definedName name="KLs">[1]vyk95!#REF!</definedName>
    <definedName name="klsn" localSheetId="0">'[1]Pr-6'!#REF!</definedName>
    <definedName name="klsn">'[1]Pr-6'!#REF!</definedName>
    <definedName name="kmp" localSheetId="0">'[13]T12-špecifiká'!#REF!</definedName>
    <definedName name="kmp">'[13]T12-špecifiká'!#REF!</definedName>
    <definedName name="kmt" localSheetId="0">'[13]T12-špecifiká'!#REF!</definedName>
    <definedName name="kmt">'[13]T12-špecifiká'!#REF!</definedName>
    <definedName name="koef_gm_mzdy">'[14]T3-vstupy'!$C$44</definedName>
    <definedName name="koef_gm_TaS" localSheetId="0">'[15]T3-vstupy'!$C$70</definedName>
    <definedName name="koef_gm_TaS">'[14]T3-vstupy'!$C$65</definedName>
    <definedName name="koef_udr_kat1">'[14]T3-vstupy'!$C$108</definedName>
    <definedName name="koef_udr_kat2">'[14]T3-vstupy'!$C$109</definedName>
    <definedName name="koef_udr_kat3">'[14]T3-vstupy'!$C$110</definedName>
    <definedName name="kpn_ca_do_1500" localSheetId="0">#REF!</definedName>
    <definedName name="kpn_ca_do_1500">#REF!</definedName>
    <definedName name="kpn_ca_nad">'[16]T2-KPN'!$I$27</definedName>
    <definedName name="kpn_ca_nad_1500" localSheetId="0">#REF!</definedName>
    <definedName name="kpn_ca_nad_1500">#REF!</definedName>
    <definedName name="kpnsk1" localSheetId="0">#REF!</definedName>
    <definedName name="kpnsk1">#REF!</definedName>
    <definedName name="kpnsk10" localSheetId="0">#REF!</definedName>
    <definedName name="kpnsk10">#REF!</definedName>
    <definedName name="kpnsk11" localSheetId="0">#REF!</definedName>
    <definedName name="kpnsk11">#REF!</definedName>
    <definedName name="kpnsk12" localSheetId="0">#REF!</definedName>
    <definedName name="kpnsk12">#REF!</definedName>
    <definedName name="kpnsk13" localSheetId="0">#REF!</definedName>
    <definedName name="kpnsk13">#REF!</definedName>
    <definedName name="kpnsk14" localSheetId="0">#REF!</definedName>
    <definedName name="kpnsk14">#REF!</definedName>
    <definedName name="kpnsk14a" localSheetId="0">#REF!</definedName>
    <definedName name="kpnsk14a">#REF!</definedName>
    <definedName name="kpnsk15" localSheetId="0">#REF!</definedName>
    <definedName name="kpnsk15">#REF!</definedName>
    <definedName name="kpnsk16" localSheetId="0">#REF!</definedName>
    <definedName name="kpnsk16">#REF!</definedName>
    <definedName name="kpnsk17" localSheetId="0">#REF!</definedName>
    <definedName name="kpnsk17">#REF!</definedName>
    <definedName name="kpnsk18" localSheetId="0">#REF!</definedName>
    <definedName name="kpnsk18">#REF!</definedName>
    <definedName name="kpnsk1a" localSheetId="0">'[10]T2-KPN'!#REF!</definedName>
    <definedName name="kpnsk1a">'[10]T2-KPN'!#REF!</definedName>
    <definedName name="kpnsk2" localSheetId="0">#REF!</definedName>
    <definedName name="kpnsk2">#REF!</definedName>
    <definedName name="kpnsk3" localSheetId="0">#REF!</definedName>
    <definedName name="kpnsk3">#REF!</definedName>
    <definedName name="kpnsk4" localSheetId="0">#REF!</definedName>
    <definedName name="kpnsk4">#REF!</definedName>
    <definedName name="kpnsk4a" localSheetId="0">#REF!</definedName>
    <definedName name="kpnsk4a">#REF!</definedName>
    <definedName name="kpnsk5" localSheetId="0">#REF!</definedName>
    <definedName name="kpnsk5">#REF!</definedName>
    <definedName name="kpnsk6" localSheetId="0">#REF!</definedName>
    <definedName name="kpnsk6">#REF!</definedName>
    <definedName name="kpnsk7" localSheetId="0">#REF!</definedName>
    <definedName name="kpnsk7">#REF!</definedName>
    <definedName name="kpnsk8" localSheetId="0">#REF!</definedName>
    <definedName name="kpnsk8">#REF!</definedName>
    <definedName name="kpnsk9" localSheetId="0">#REF!</definedName>
    <definedName name="kpnsk9">#REF!</definedName>
    <definedName name="KZp" localSheetId="0">[1]vyk95!#REF!</definedName>
    <definedName name="KZp">[1]vyk95!#REF!</definedName>
    <definedName name="kzpn" localSheetId="0">'[1]Pr-6'!#REF!</definedName>
    <definedName name="kzpn">'[1]Pr-6'!#REF!</definedName>
    <definedName name="KZs" localSheetId="0">[1]vyk95!#REF!</definedName>
    <definedName name="KZs">[1]vyk95!#REF!</definedName>
    <definedName name="kzsn" localSheetId="0">'[1]Pr-6'!#REF!</definedName>
    <definedName name="kzsn">'[1]Pr-6'!#REF!</definedName>
    <definedName name="m">#REF!</definedName>
    <definedName name="mesia" localSheetId="0">#REF!</definedName>
    <definedName name="mesia">#REF!</definedName>
    <definedName name="mesiac">'[17]P-3'!$N$3</definedName>
    <definedName name="mp98n">'[2]VYR99-E'!$AA$47</definedName>
    <definedName name="msr">'[18]priem-12'!$P$62</definedName>
    <definedName name="msrn">#REF!</definedName>
    <definedName name="msrnn">'[19]priem-12-98'!$P$62</definedName>
    <definedName name="msrp">'[18]priem-12'!$S$64</definedName>
    <definedName name="msrpn">#REF!</definedName>
    <definedName name="msrpnn">'[19]priem-12-98'!$S$64</definedName>
    <definedName name="Mzstu">[1]vyk95!$AA$49</definedName>
    <definedName name="mzstun">'[1]Pr-6'!$AA$49</definedName>
    <definedName name="NPI">[17]priplatky20!$B$7</definedName>
    <definedName name="NPII">[17]priplatky20!$C$7</definedName>
    <definedName name="_xlnm.Print_Area" localSheetId="0">'SD 2017'!$A$1:$X$101</definedName>
    <definedName name="otat">'[7]T3-vstupy'!$C$55</definedName>
    <definedName name="ovf">'[20]VVZ-VS97'!$L$3</definedName>
    <definedName name="OVNV">'[20]VVZ-VS97'!$I$105</definedName>
    <definedName name="par18n">'[2]VYR99-E'!$AQ$52</definedName>
    <definedName name="Pf" localSheetId="0">[1]vyk95!#REF!</definedName>
    <definedName name="Pf">[1]vyk95!#REF!</definedName>
    <definedName name="pfn" localSheetId="0">'[1]Pr-6'!#REF!</definedName>
    <definedName name="pfn">'[1]Pr-6'!#REF!</definedName>
    <definedName name="phdr">'[7]T3-vstupy'!$C$54</definedName>
    <definedName name="piest" localSheetId="0">#REF!</definedName>
    <definedName name="piest">#REF!</definedName>
    <definedName name="Posp">[17]mp0199!$P$33</definedName>
    <definedName name="Pp02201_mzdy_na_prer_modif">'[14]T3-vstupy'!$C$49</definedName>
    <definedName name="Pp02201_mzdy_vykon">'[14]T3-vstupy'!$C$43</definedName>
    <definedName name="Pp02201_TaS_na_prer_modif" localSheetId="0">'[15]T3-vstupy'!$C$75</definedName>
    <definedName name="Pp02201_TaS_na_prer_modif">'[14]T3-vstupy'!$C$70</definedName>
    <definedName name="Pp02201_TaS_prevadzkovi" localSheetId="0">'[15]T3-vstupy'!$C$64</definedName>
    <definedName name="Pp02201_TaS_prevadzkovi">'[21]T3-vstupy'!$C$64</definedName>
    <definedName name="Pp02201_TaS_vykon" localSheetId="0">'[15]T3-vstupy'!$C$69</definedName>
    <definedName name="Pp02201_TaS_vykon">'[14]T3-vstupy'!$C$64</definedName>
    <definedName name="Pp02201_TaS_zahr_granty" localSheetId="0">'[15]T3-vstupy'!$C$66</definedName>
    <definedName name="Pp02201_TaS_zahr_granty">'[14]T3-vstupy'!$C$60</definedName>
    <definedName name="Pp07701_na_klinic_zamest" localSheetId="0">'[13]T3-vstupy'!#REF!</definedName>
    <definedName name="Pp07701_na_klinic_zamest">'[13]T3-vstupy'!#REF!</definedName>
    <definedName name="pprg_02201_mzdy" localSheetId="0">#REF!</definedName>
    <definedName name="pprg_02201_mzdy">#REF!</definedName>
    <definedName name="pprg_02201_mzdy_koef_GM" localSheetId="0">'[22]T3-vstupy'!$C$21</definedName>
    <definedName name="pprg_02201_mzdy_koef_GM">'[23]T3-vstupy'!$C$21</definedName>
    <definedName name="pprg_02201_mzdy_na_prerozdelovanie" localSheetId="0">#REF!</definedName>
    <definedName name="pprg_02201_mzdy_na_prerozdelovanie">#REF!</definedName>
    <definedName name="pprg_02201_mzdy_prevadzkovi" localSheetId="0">#REF!</definedName>
    <definedName name="pprg_02201_mzdy_prevadzkovi">#REF!</definedName>
    <definedName name="pprg_02201_mzdy_rezerva" localSheetId="0">#REF!</definedName>
    <definedName name="pprg_02201_mzdy_rezerva">#REF!</definedName>
    <definedName name="pprg_02201_mzdy_sucet_narastov_nad_GM" localSheetId="0">#REF!</definedName>
    <definedName name="pprg_02201_mzdy_sucet_narastov_nad_GM">#REF!</definedName>
    <definedName name="pprg_02201_mzdy_vykon" localSheetId="0">#REF!</definedName>
    <definedName name="pprg_02201_mzdy_vykon">#REF!</definedName>
    <definedName name="pprg_02201_mzdy_vykon_zac_roka" localSheetId="0">'[22]T3-vstupy'!$C$16</definedName>
    <definedName name="pprg_02201_mzdy_vykon_zac_roka">'[23]T3-vstupy'!$C$16</definedName>
    <definedName name="Pr0220201_KV_zac_roka" localSheetId="0">'[24]T3-vstupy'!$C$92</definedName>
    <definedName name="Pr0220201_KV_zac_roka">'[13]T3-vstupy'!$C$82</definedName>
    <definedName name="Pr0220201_mzdy_zac_roka">'[13]T3-vstupy'!$C$76</definedName>
    <definedName name="Pr0220201_TaS_zac_roka">'[13]T3-vstupy'!$C$79</definedName>
    <definedName name="prie97" localSheetId="0">#REF!</definedName>
    <definedName name="prie97">#REF!</definedName>
    <definedName name="prie97n">'[2]VYR99-E'!$AK$45</definedName>
    <definedName name="prie98" localSheetId="0">#REF!</definedName>
    <definedName name="prie98">#REF!</definedName>
    <definedName name="priemerny_vykon_VS_podla_KEN" localSheetId="0">'[25]T3-vstupy'!#REF!</definedName>
    <definedName name="priemerny_vykon_VS_podla_KEN">'[13]T3-vstupy'!#REF!</definedName>
    <definedName name="priemerny_vykon_VS_podla_KPN" localSheetId="0">'[25]T3-vstupy'!#REF!</definedName>
    <definedName name="priemerny_vykon_VS_podla_KPN">'[13]T3-vstupy'!#REF!</definedName>
    <definedName name="priest" localSheetId="0">#REF!</definedName>
    <definedName name="priest">#REF!</definedName>
    <definedName name="prisp_na_1_jedlo" localSheetId="0">'[15]T3-vstupy'!$C$105</definedName>
    <definedName name="prisp_na_1_jedlo">'[14]T3-vstupy'!$C$100</definedName>
    <definedName name="prisp_na_ubyt_stud_SD" localSheetId="0">'[15]T3-vstupy'!$C$114</definedName>
    <definedName name="prisp_na_ubyt_stud_SD">'[14]T3-vstupy'!$C$105</definedName>
    <definedName name="prisp_na_ubyt_stud_ZZ" localSheetId="0">'[15]T3-vstupy'!$C$115</definedName>
    <definedName name="prisp_na_ubyt_stud_ZZ">'[14]T3-vstupy'!$C$106</definedName>
    <definedName name="profe">'[7]T3-vstupy'!$C$52</definedName>
    <definedName name="profKKS">'[11]T3-vstupy'!$C$49</definedName>
    <definedName name="Ptz" localSheetId="0">[1]vyk95!#REF!</definedName>
    <definedName name="Ptz">[1]vyk95!#REF!</definedName>
    <definedName name="PU_paiDOK2000" localSheetId="0">#REF!</definedName>
    <definedName name="PU_paiDOK2000">#REF!</definedName>
    <definedName name="PU_pD2001_DS_bKA" localSheetId="0">#REF!</definedName>
    <definedName name="PU_pD2001_DS_bKA">#REF!</definedName>
    <definedName name="PU_pP2000_DS_bKA" localSheetId="0">#REF!</definedName>
    <definedName name="PU_pP2000_DS_bKA">#REF!</definedName>
    <definedName name="PU_pP2001_DS_bKA" localSheetId="0">#REF!</definedName>
    <definedName name="PU_pP2001_DS_bKA">#REF!</definedName>
    <definedName name="PU_pP2001_DS_sKA" localSheetId="0">#REF!</definedName>
    <definedName name="PU_pP2001_DS_sKA">#REF!</definedName>
    <definedName name="PU_ppa2000_bDOK" localSheetId="0">#REF!</definedName>
    <definedName name="PU_ppa2000_bDOK">#REF!</definedName>
    <definedName name="PU_pps_bKA" localSheetId="0">#REF!</definedName>
    <definedName name="PU_pps_bKA">#REF!</definedName>
    <definedName name="PU_pps_bKA_bDOK" localSheetId="0">#REF!</definedName>
    <definedName name="PU_pps_bKA_bDOK">#REF!</definedName>
    <definedName name="PU_pps_sKA" localSheetId="0">#REF!</definedName>
    <definedName name="PU_pps_sKA">#REF!</definedName>
    <definedName name="PU_pps_sKA_bDOK" localSheetId="0">#REF!</definedName>
    <definedName name="PU_pps_sKA_bDOK">#REF!</definedName>
    <definedName name="PU_vKEN_aiDOK" localSheetId="0">#REF!</definedName>
    <definedName name="PU_vKEN_aiDOK">#REF!</definedName>
    <definedName name="PU_vKEN_bKA" localSheetId="0">#REF!</definedName>
    <definedName name="PU_vKEN_bKA">#REF!</definedName>
    <definedName name="PU_vKEN_bKA_bDOK" localSheetId="0">#REF!</definedName>
    <definedName name="PU_vKEN_bKA_bDOK">#REF!</definedName>
    <definedName name="PU_vKEN_bKA_PDS" localSheetId="0">#REF!</definedName>
    <definedName name="PU_vKEN_bKA_PDS">#REF!</definedName>
    <definedName name="PU_vKEN_sKA" localSheetId="0">#REF!</definedName>
    <definedName name="PU_vKEN_sKA">#REF!</definedName>
    <definedName name="PU_vKEN_sKA_bDOK" localSheetId="0">#REF!</definedName>
    <definedName name="PU_vKEN_sKA_bDOK">#REF!</definedName>
    <definedName name="PU_vKEN_sKA_PDS" localSheetId="0">#REF!</definedName>
    <definedName name="PU_vKEN_sKA_PDS">#REF!</definedName>
    <definedName name="PU_vKPN_aiDOK" localSheetId="0">#REF!</definedName>
    <definedName name="PU_vKPN_aiDOK">#REF!</definedName>
    <definedName name="PU_vKPN_bKA" localSheetId="0">#REF!</definedName>
    <definedName name="PU_vKPN_bKA">#REF!</definedName>
    <definedName name="PU_vKPN_bKA_bDOK" localSheetId="0">#REF!</definedName>
    <definedName name="PU_vKPN_bKA_bDOK">#REF!</definedName>
    <definedName name="PU_vKPN_bKA_PDS" localSheetId="0">#REF!</definedName>
    <definedName name="PU_vKPN_bKA_PDS">#REF!</definedName>
    <definedName name="PU_vKPN_sKA" localSheetId="0">#REF!</definedName>
    <definedName name="PU_vKPN_sKA">#REF!</definedName>
    <definedName name="PU_vKPN_sKA_bDOK" localSheetId="0">#REF!</definedName>
    <definedName name="PU_vKPN_sKA_bDOK">#REF!</definedName>
    <definedName name="PU_vKPN_sKA_PDS" localSheetId="0">#REF!</definedName>
    <definedName name="PU_vKPN_sKA_PDS">#REF!</definedName>
    <definedName name="rtz" localSheetId="0">'[3]Pr-6'!#REF!</definedName>
    <definedName name="rtz">'[4]Pr-6'!#REF!</definedName>
    <definedName name="rtzui" localSheetId="0">'[3]Pr-6'!#REF!</definedName>
    <definedName name="rtzui">'[4]Pr-6'!#REF!</definedName>
    <definedName name="SPU_paiDOK2000" localSheetId="0">#REF!</definedName>
    <definedName name="SPU_paiDOK2000">#REF!</definedName>
    <definedName name="SPU_pD2001_DS_bKA" localSheetId="0">#REF!</definedName>
    <definedName name="SPU_pD2001_DS_bKA">#REF!</definedName>
    <definedName name="SPU_pP2000_DS_bKA" localSheetId="0">#REF!</definedName>
    <definedName name="SPU_pP2000_DS_bKA">#REF!</definedName>
    <definedName name="SPU_pP2001_DS_bKA" localSheetId="0">#REF!</definedName>
    <definedName name="SPU_pP2001_DS_bKA">#REF!</definedName>
    <definedName name="SPU_pP2001_DS_sKA" localSheetId="0">#REF!</definedName>
    <definedName name="SPU_pP2001_DS_sKA">#REF!</definedName>
    <definedName name="SPU_ppa2000_bDOK" localSheetId="0">#REF!</definedName>
    <definedName name="SPU_ppa2000_bDOK">#REF!</definedName>
    <definedName name="SPU_pps_bKA" localSheetId="0">#REF!</definedName>
    <definedName name="SPU_pps_bKA">#REF!</definedName>
    <definedName name="SPU_pps_bKA_bDOK" localSheetId="0">#REF!</definedName>
    <definedName name="SPU_pps_bKA_bDOK">#REF!</definedName>
    <definedName name="SPU_pps_sKA" localSheetId="0">#REF!</definedName>
    <definedName name="SPU_pps_sKA">#REF!</definedName>
    <definedName name="SPU_pps_sKA_bDOK" localSheetId="0">#REF!</definedName>
    <definedName name="SPU_pps_sKA_bDOK">#REF!</definedName>
    <definedName name="SPU_vKEN_aiDOK" localSheetId="0">#REF!</definedName>
    <definedName name="SPU_vKEN_aiDOK">#REF!</definedName>
    <definedName name="SPU_vKEN_bKA" localSheetId="0">#REF!</definedName>
    <definedName name="SPU_vKEN_bKA">#REF!</definedName>
    <definedName name="SPU_vKEN_bKA_bDOK" localSheetId="0">#REF!</definedName>
    <definedName name="SPU_vKEN_bKA_bDOK">#REF!</definedName>
    <definedName name="SPU_vKEN_bKA_PDS" localSheetId="0">#REF!</definedName>
    <definedName name="SPU_vKEN_bKA_PDS">#REF!</definedName>
    <definedName name="SPU_vKEN_sKA" localSheetId="0">#REF!</definedName>
    <definedName name="SPU_vKEN_sKA">#REF!</definedName>
    <definedName name="SPU_vKEN_sKA_bDOK" localSheetId="0">#REF!</definedName>
    <definedName name="SPU_vKEN_sKA_bDOK">#REF!</definedName>
    <definedName name="SPU_vKEN_sKA_PDS" localSheetId="0">#REF!</definedName>
    <definedName name="SPU_vKEN_sKA_PDS">#REF!</definedName>
    <definedName name="SPU_vKPN_aiDOK" localSheetId="0">#REF!</definedName>
    <definedName name="SPU_vKPN_aiDOK">#REF!</definedName>
    <definedName name="SPU_vKPN_bKA" localSheetId="0">#REF!</definedName>
    <definedName name="SPU_vKPN_bKA">#REF!</definedName>
    <definedName name="SPU_vKPN_bKA_bDOK" localSheetId="0">#REF!</definedName>
    <definedName name="SPU_vKPN_bKA_bDOK">#REF!</definedName>
    <definedName name="SPU_vKPN_bKA_PDS" localSheetId="0">#REF!</definedName>
    <definedName name="SPU_vKPN_bKA_PDS">#REF!</definedName>
    <definedName name="SPU_vKPN_sKA" localSheetId="0">#REF!</definedName>
    <definedName name="SPU_vKPN_sKA">#REF!</definedName>
    <definedName name="SPU_vKPN_sKA_bDOK" localSheetId="0">#REF!</definedName>
    <definedName name="SPU_vKPN_sKA_bDOK">#REF!</definedName>
    <definedName name="SPU_vKPN_sKA_PDS" localSheetId="0">#REF!</definedName>
    <definedName name="SPU_vKPN_sKA_PDS">#REF!</definedName>
    <definedName name="STU_paiDOK2000" localSheetId="0">#REF!</definedName>
    <definedName name="STU_paiDOK2000">#REF!</definedName>
    <definedName name="STU_pD2001_DS_bKA" localSheetId="0">#REF!</definedName>
    <definedName name="STU_pD2001_DS_bKA">#REF!</definedName>
    <definedName name="STU_pP2000_DS_bKA" localSheetId="0">#REF!</definedName>
    <definedName name="STU_pP2000_DS_bKA">#REF!</definedName>
    <definedName name="STU_pP2001_DS_bKA" localSheetId="0">#REF!</definedName>
    <definedName name="STU_pP2001_DS_bKA">#REF!</definedName>
    <definedName name="STU_pP2001_DS_sKA" localSheetId="0">#REF!</definedName>
    <definedName name="STU_pP2001_DS_sKA">#REF!</definedName>
    <definedName name="STU_ppa2000_bDOK" localSheetId="0">#REF!</definedName>
    <definedName name="STU_ppa2000_bDOK">#REF!</definedName>
    <definedName name="STU_pps_bKA" localSheetId="0">#REF!</definedName>
    <definedName name="STU_pps_bKA">#REF!</definedName>
    <definedName name="STU_pps_bKA_bDOK" localSheetId="0">#REF!</definedName>
    <definedName name="STU_pps_bKA_bDOK">#REF!</definedName>
    <definedName name="STU_pps_sKA" localSheetId="0">#REF!</definedName>
    <definedName name="STU_pps_sKA">#REF!</definedName>
    <definedName name="STU_pps_sKA_bDOK" localSheetId="0">#REF!</definedName>
    <definedName name="STU_pps_sKA_bDOK">#REF!</definedName>
    <definedName name="STU_vKEN_aiDOK" localSheetId="0">#REF!</definedName>
    <definedName name="STU_vKEN_aiDOK">#REF!</definedName>
    <definedName name="STU_vKEN_bKA" localSheetId="0">#REF!</definedName>
    <definedName name="STU_vKEN_bKA">#REF!</definedName>
    <definedName name="STU_vKEN_bKA_bDOK" localSheetId="0">#REF!</definedName>
    <definedName name="STU_vKEN_bKA_bDOK">#REF!</definedName>
    <definedName name="STU_vKEN_bKA_PDS" localSheetId="0">#REF!</definedName>
    <definedName name="STU_vKEN_bKA_PDS">#REF!</definedName>
    <definedName name="STU_vKEN_sKA" localSheetId="0">#REF!</definedName>
    <definedName name="STU_vKEN_sKA">#REF!</definedName>
    <definedName name="STU_vKEN_sKA_bDOK" localSheetId="0">#REF!</definedName>
    <definedName name="STU_vKEN_sKA_bDOK">#REF!</definedName>
    <definedName name="STU_vKEN_sKA_PDS" localSheetId="0">#REF!</definedName>
    <definedName name="STU_vKEN_sKA_PDS">#REF!</definedName>
    <definedName name="STU_vKPN_aiDOK" localSheetId="0">#REF!</definedName>
    <definedName name="STU_vKPN_aiDOK">#REF!</definedName>
    <definedName name="STU_vKPN_bKA" localSheetId="0">#REF!</definedName>
    <definedName name="STU_vKPN_bKA">#REF!</definedName>
    <definedName name="STU_vKPN_bKA_bDOK" localSheetId="0">#REF!</definedName>
    <definedName name="STU_vKPN_bKA_bDOK">#REF!</definedName>
    <definedName name="STU_vKPN_bKA_PDS" localSheetId="0">#REF!</definedName>
    <definedName name="STU_vKPN_bKA_PDS">#REF!</definedName>
    <definedName name="STU_vKPN_sKA" localSheetId="0">#REF!</definedName>
    <definedName name="STU_vKPN_sKA">#REF!</definedName>
    <definedName name="STU_vKPN_sKA_bDOK" localSheetId="0">#REF!</definedName>
    <definedName name="STU_vKPN_sKA_bDOK">#REF!</definedName>
    <definedName name="STU_vKPN_sKA_PDS" localSheetId="0">#REF!</definedName>
    <definedName name="STU_vKPN_sKA_PDS">#REF!</definedName>
    <definedName name="SUMA_paiDOK2000" localSheetId="0">#REF!</definedName>
    <definedName name="SUMA_paiDOK2000">#REF!</definedName>
    <definedName name="SUMA_pD2001_DS_bKA" localSheetId="0">#REF!</definedName>
    <definedName name="SUMA_pD2001_DS_bKA">#REF!</definedName>
    <definedName name="SUMA_pP2000_DS_bKA" localSheetId="0">#REF!</definedName>
    <definedName name="SUMA_pP2000_DS_bKA">#REF!</definedName>
    <definedName name="SUMA_pP2001_DS_bKA" localSheetId="0">#REF!</definedName>
    <definedName name="SUMA_pP2001_DS_bKA">#REF!</definedName>
    <definedName name="SUMA_pP2001_DS_sKA" localSheetId="0">#REF!</definedName>
    <definedName name="SUMA_pP2001_DS_sKA">#REF!</definedName>
    <definedName name="SUMA_ppa2000_bDOK" localSheetId="0">#REF!</definedName>
    <definedName name="SUMA_ppa2000_bDOK">#REF!</definedName>
    <definedName name="SUMA_pps_bKA" localSheetId="0">#REF!</definedName>
    <definedName name="SUMA_pps_bKA">#REF!</definedName>
    <definedName name="SUMA_pps_bKA_bDOK" localSheetId="0">#REF!</definedName>
    <definedName name="SUMA_pps_bKA_bDOK">#REF!</definedName>
    <definedName name="SUMA_pps_sKA" localSheetId="0">#REF!</definedName>
    <definedName name="SUMA_pps_sKA">#REF!</definedName>
    <definedName name="SUMA_pps_sKA_bDOK" localSheetId="0">#REF!</definedName>
    <definedName name="SUMA_pps_sKA_bDOK">#REF!</definedName>
    <definedName name="SUMA_vKEN_aiDOK" localSheetId="0">#REF!</definedName>
    <definedName name="SUMA_vKEN_aiDOK">#REF!</definedName>
    <definedName name="SUMA_vKEN_bKA" localSheetId="0">#REF!</definedName>
    <definedName name="SUMA_vKEN_bKA">#REF!</definedName>
    <definedName name="SUMA_vKEN_bKA_bDOK" localSheetId="0">#REF!</definedName>
    <definedName name="SUMA_vKEN_bKA_bDOK">#REF!</definedName>
    <definedName name="SUMA_vKEN_bKA_PDS" localSheetId="0">#REF!</definedName>
    <definedName name="SUMA_vKEN_bKA_PDS">#REF!</definedName>
    <definedName name="SUMA_vKEN_sKA" localSheetId="0">#REF!</definedName>
    <definedName name="SUMA_vKEN_sKA">#REF!</definedName>
    <definedName name="SUMA_vKEN_sKA_bDOK" localSheetId="0">#REF!</definedName>
    <definedName name="SUMA_vKEN_sKA_bDOK">#REF!</definedName>
    <definedName name="SUMA_vKEN_sKA_PDS" localSheetId="0">#REF!</definedName>
    <definedName name="SUMA_vKEN_sKA_PDS">#REF!</definedName>
    <definedName name="SUMA_vKPN_aiDOK" localSheetId="0">#REF!</definedName>
    <definedName name="SUMA_vKPN_aiDOK">#REF!</definedName>
    <definedName name="SUMA_vKPN_bKA" localSheetId="0">#REF!</definedName>
    <definedName name="SUMA_vKPN_bKA">#REF!</definedName>
    <definedName name="SUMA_vKPN_bKA_bDOK" localSheetId="0">#REF!</definedName>
    <definedName name="SUMA_vKPN_bKA_bDOK">#REF!</definedName>
    <definedName name="SUMA_vKPN_bKA_PDS" localSheetId="0">#REF!</definedName>
    <definedName name="SUMA_vKPN_bKA_PDS">#REF!</definedName>
    <definedName name="SUMA_vKPN_sKA" localSheetId="0">#REF!</definedName>
    <definedName name="SUMA_vKPN_sKA">#REF!</definedName>
    <definedName name="SUMA_vKPN_sKA_bDOK" localSheetId="0">#REF!</definedName>
    <definedName name="SUMA_vKPN_sKA_bDOK">#REF!</definedName>
    <definedName name="SUMA_vKPN_sKA_PDS" localSheetId="0">#REF!</definedName>
    <definedName name="SUMA_vKPN_sKA_PDS">#REF!</definedName>
    <definedName name="TRU_paiDOK2000" localSheetId="0">#REF!</definedName>
    <definedName name="TRU_paiDOK2000">#REF!</definedName>
    <definedName name="TRU_pD2001_DS_bKA" localSheetId="0">#REF!</definedName>
    <definedName name="TRU_pD2001_DS_bKA">#REF!</definedName>
    <definedName name="TRU_pP2000_DS_bKA" localSheetId="0">#REF!</definedName>
    <definedName name="TRU_pP2000_DS_bKA">#REF!</definedName>
    <definedName name="TRU_pP2001_DS_bKA" localSheetId="0">#REF!</definedName>
    <definedName name="TRU_pP2001_DS_bKA">#REF!</definedName>
    <definedName name="TRU_pP2001_DS_sKA" localSheetId="0">#REF!</definedName>
    <definedName name="TRU_pP2001_DS_sKA">#REF!</definedName>
    <definedName name="TRU_ppa2000_bDOK" localSheetId="0">#REF!</definedName>
    <definedName name="TRU_ppa2000_bDOK">#REF!</definedName>
    <definedName name="TRU_pps_bKA" localSheetId="0">#REF!</definedName>
    <definedName name="TRU_pps_bKA">#REF!</definedName>
    <definedName name="TRU_pps_bKA_bDOK" localSheetId="0">#REF!</definedName>
    <definedName name="TRU_pps_bKA_bDOK">#REF!</definedName>
    <definedName name="TRU_pps_sKA" localSheetId="0">#REF!</definedName>
    <definedName name="TRU_pps_sKA">#REF!</definedName>
    <definedName name="TRU_pps_sKA_bDOK" localSheetId="0">#REF!</definedName>
    <definedName name="TRU_pps_sKA_bDOK">#REF!</definedName>
    <definedName name="TRU_vKEN_aiDOK" localSheetId="0">#REF!</definedName>
    <definedName name="TRU_vKEN_aiDOK">#REF!</definedName>
    <definedName name="TRU_vKEN_bKA" localSheetId="0">#REF!</definedName>
    <definedName name="TRU_vKEN_bKA">#REF!</definedName>
    <definedName name="TRU_vKEN_bKA_bDOK" localSheetId="0">#REF!</definedName>
    <definedName name="TRU_vKEN_bKA_bDOK">#REF!</definedName>
    <definedName name="TRU_vKEN_bKA_PDS" localSheetId="0">#REF!</definedName>
    <definedName name="TRU_vKEN_bKA_PDS">#REF!</definedName>
    <definedName name="TRU_vKEN_sKA" localSheetId="0">#REF!</definedName>
    <definedName name="TRU_vKEN_sKA">#REF!</definedName>
    <definedName name="TRU_vKEN_sKA_bDOK" localSheetId="0">#REF!</definedName>
    <definedName name="TRU_vKEN_sKA_bDOK">#REF!</definedName>
    <definedName name="TRU_vKEN_sKA_PDS" localSheetId="0">#REF!</definedName>
    <definedName name="TRU_vKEN_sKA_PDS">#REF!</definedName>
    <definedName name="TRU_vKPN_aiDOK" localSheetId="0">#REF!</definedName>
    <definedName name="TRU_vKPN_aiDOK">#REF!</definedName>
    <definedName name="TRU_vKPN_bKA" localSheetId="0">#REF!</definedName>
    <definedName name="TRU_vKPN_bKA">#REF!</definedName>
    <definedName name="TRU_vKPN_bKA_bDOK" localSheetId="0">#REF!</definedName>
    <definedName name="TRU_vKPN_bKA_bDOK">#REF!</definedName>
    <definedName name="TRU_vKPN_bKA_PDS" localSheetId="0">#REF!</definedName>
    <definedName name="TRU_vKPN_bKA_PDS">#REF!</definedName>
    <definedName name="TRU_vKPN_sKA" localSheetId="0">#REF!</definedName>
    <definedName name="TRU_vKPN_sKA">#REF!</definedName>
    <definedName name="TRU_vKPN_sKA_bDOK" localSheetId="0">#REF!</definedName>
    <definedName name="TRU_vKPN_sKA_bDOK">#REF!</definedName>
    <definedName name="TRU_vKPN_sKA_PDS" localSheetId="0">#REF!</definedName>
    <definedName name="TRU_vKPN_sKA_PDS">#REF!</definedName>
    <definedName name="TUKE_paiDOK2000" localSheetId="0">#REF!</definedName>
    <definedName name="TUKE_paiDOK2000">#REF!</definedName>
    <definedName name="TUKE_pD2001_DS_bKA" localSheetId="0">#REF!</definedName>
    <definedName name="TUKE_pD2001_DS_bKA">#REF!</definedName>
    <definedName name="TUKE_pP2000_DS_bKA" localSheetId="0">#REF!</definedName>
    <definedName name="TUKE_pP2000_DS_bKA">#REF!</definedName>
    <definedName name="TUKE_pP2001_DS_bKA" localSheetId="0">#REF!</definedName>
    <definedName name="TUKE_pP2001_DS_bKA">#REF!</definedName>
    <definedName name="TUKE_pP2001_DS_sKA" localSheetId="0">#REF!</definedName>
    <definedName name="TUKE_pP2001_DS_sKA">#REF!</definedName>
    <definedName name="TUKE_ppa2000_bDOK" localSheetId="0">#REF!</definedName>
    <definedName name="TUKE_ppa2000_bDOK">#REF!</definedName>
    <definedName name="TUKE_pps_bKA" localSheetId="0">#REF!</definedName>
    <definedName name="TUKE_pps_bKA">#REF!</definedName>
    <definedName name="TUKE_pps_bKA_bDOK" localSheetId="0">#REF!</definedName>
    <definedName name="TUKE_pps_bKA_bDOK">#REF!</definedName>
    <definedName name="TUKE_pps_sKA" localSheetId="0">#REF!</definedName>
    <definedName name="TUKE_pps_sKA">#REF!</definedName>
    <definedName name="TUKE_pps_sKA_bDOK" localSheetId="0">#REF!</definedName>
    <definedName name="TUKE_pps_sKA_bDOK">#REF!</definedName>
    <definedName name="TUKE_vKEN_aiDOK" localSheetId="0">#REF!</definedName>
    <definedName name="TUKE_vKEN_aiDOK">#REF!</definedName>
    <definedName name="TUKE_vKEN_bKA" localSheetId="0">#REF!</definedName>
    <definedName name="TUKE_vKEN_bKA">#REF!</definedName>
    <definedName name="TUKE_vKEN_bKA_bDOK" localSheetId="0">#REF!</definedName>
    <definedName name="TUKE_vKEN_bKA_bDOK">#REF!</definedName>
    <definedName name="TUKE_vKEN_bKA_PDS" localSheetId="0">#REF!</definedName>
    <definedName name="TUKE_vKEN_bKA_PDS">#REF!</definedName>
    <definedName name="TUKE_vKEN_sKA" localSheetId="0">#REF!</definedName>
    <definedName name="TUKE_vKEN_sKA">#REF!</definedName>
    <definedName name="TUKE_vKEN_sKA_bDOK" localSheetId="0">#REF!</definedName>
    <definedName name="TUKE_vKEN_sKA_bDOK">#REF!</definedName>
    <definedName name="TUKE_vKEN_sKA_PDS" localSheetId="0">#REF!</definedName>
    <definedName name="TUKE_vKEN_sKA_PDS">#REF!</definedName>
    <definedName name="TUKE_vKPN_aiDOK" localSheetId="0">#REF!</definedName>
    <definedName name="TUKE_vKPN_aiDOK">#REF!</definedName>
    <definedName name="TUKE_vKPN_bKA" localSheetId="0">#REF!</definedName>
    <definedName name="TUKE_vKPN_bKA">#REF!</definedName>
    <definedName name="TUKE_vKPN_bKA_bDOK" localSheetId="0">#REF!</definedName>
    <definedName name="TUKE_vKPN_bKA_bDOK">#REF!</definedName>
    <definedName name="TUKE_vKPN_bKA_PDS" localSheetId="0">#REF!</definedName>
    <definedName name="TUKE_vKPN_bKA_PDS">#REF!</definedName>
    <definedName name="TUKE_vKPN_sKA" localSheetId="0">#REF!</definedName>
    <definedName name="TUKE_vKPN_sKA">#REF!</definedName>
    <definedName name="TUKE_vKPN_sKA_bDOK" localSheetId="0">#REF!</definedName>
    <definedName name="TUKE_vKPN_sKA_bDOK">#REF!</definedName>
    <definedName name="TUKE_vKPN_sKA_PDS" localSheetId="0">#REF!</definedName>
    <definedName name="TUKE_vKPN_sKA_PDS">#REF!</definedName>
    <definedName name="TUZVO_paiDOK2000" localSheetId="0">#REF!</definedName>
    <definedName name="TUZVO_paiDOK2000">#REF!</definedName>
    <definedName name="TUZVO_pD2001_DS_bKA" localSheetId="0">#REF!</definedName>
    <definedName name="TUZVO_pD2001_DS_bKA">#REF!</definedName>
    <definedName name="TUZVO_pP2000_DS_bKA" localSheetId="0">#REF!</definedName>
    <definedName name="TUZVO_pP2000_DS_bKA">#REF!</definedName>
    <definedName name="TUZVO_pP2001_DS_bKA" localSheetId="0">#REF!</definedName>
    <definedName name="TUZVO_pP2001_DS_bKA">#REF!</definedName>
    <definedName name="TUZVO_pP2001_DS_sKA" localSheetId="0">#REF!</definedName>
    <definedName name="TUZVO_pP2001_DS_sKA">#REF!</definedName>
    <definedName name="TUZVO_ppa2000_bDOK" localSheetId="0">#REF!</definedName>
    <definedName name="TUZVO_ppa2000_bDOK">#REF!</definedName>
    <definedName name="TUZVO_pps_bKA" localSheetId="0">#REF!</definedName>
    <definedName name="TUZVO_pps_bKA">#REF!</definedName>
    <definedName name="TUZVO_pps_bKA_bDOK" localSheetId="0">#REF!</definedName>
    <definedName name="TUZVO_pps_bKA_bDOK">#REF!</definedName>
    <definedName name="TUZVO_pps_sKA" localSheetId="0">#REF!</definedName>
    <definedName name="TUZVO_pps_sKA">#REF!</definedName>
    <definedName name="TUZVO_pps_sKA_bDOK" localSheetId="0">#REF!</definedName>
    <definedName name="TUZVO_pps_sKA_bDOK">#REF!</definedName>
    <definedName name="TUZVO_vKEN_aiDOK" localSheetId="0">#REF!</definedName>
    <definedName name="TUZVO_vKEN_aiDOK">#REF!</definedName>
    <definedName name="TUZVO_vKEN_bKA" localSheetId="0">#REF!</definedName>
    <definedName name="TUZVO_vKEN_bKA">#REF!</definedName>
    <definedName name="TUZVO_vKEN_bKA_bDOK" localSheetId="0">#REF!</definedName>
    <definedName name="TUZVO_vKEN_bKA_bDOK">#REF!</definedName>
    <definedName name="TUZVO_vKEN_bKA_PDS" localSheetId="0">#REF!</definedName>
    <definedName name="TUZVO_vKEN_bKA_PDS">#REF!</definedName>
    <definedName name="TUZVO_vKEN_sKA" localSheetId="0">#REF!</definedName>
    <definedName name="TUZVO_vKEN_sKA">#REF!</definedName>
    <definedName name="TUZVO_vKEN_sKA_bDOK" localSheetId="0">#REF!</definedName>
    <definedName name="TUZVO_vKEN_sKA_bDOK">#REF!</definedName>
    <definedName name="TUZVO_vKEN_sKA_PDS" localSheetId="0">#REF!</definedName>
    <definedName name="TUZVO_vKEN_sKA_PDS">#REF!</definedName>
    <definedName name="TUZVO_vKPN_aiDOK" localSheetId="0">#REF!</definedName>
    <definedName name="TUZVO_vKPN_aiDOK">#REF!</definedName>
    <definedName name="TUZVO_vKPN_bKA" localSheetId="0">#REF!</definedName>
    <definedName name="TUZVO_vKPN_bKA">#REF!</definedName>
    <definedName name="TUZVO_vKPN_bKA_bDOK" localSheetId="0">#REF!</definedName>
    <definedName name="TUZVO_vKPN_bKA_bDOK">#REF!</definedName>
    <definedName name="TUZVO_vKPN_bKA_PDS" localSheetId="0">#REF!</definedName>
    <definedName name="TUZVO_vKPN_bKA_PDS">#REF!</definedName>
    <definedName name="TUZVO_vKPN_sKA" localSheetId="0">#REF!</definedName>
    <definedName name="TUZVO_vKPN_sKA">#REF!</definedName>
    <definedName name="TUZVO_vKPN_sKA_bDOK" localSheetId="0">#REF!</definedName>
    <definedName name="TUZVO_vKPN_sKA_bDOK">#REF!</definedName>
    <definedName name="TUZVO_vKPN_sKA_PDS" localSheetId="0">#REF!</definedName>
    <definedName name="TUZVO_vKPN_sKA_PDS">#REF!</definedName>
    <definedName name="TVU_paiDOK2000" localSheetId="0">#REF!</definedName>
    <definedName name="TVU_paiDOK2000">#REF!</definedName>
    <definedName name="TVU_pD2001_DS_bKA" localSheetId="0">#REF!</definedName>
    <definedName name="TVU_pD2001_DS_bKA">#REF!</definedName>
    <definedName name="TVU_pP2000_DS_bKA" localSheetId="0">#REF!</definedName>
    <definedName name="TVU_pP2000_DS_bKA">#REF!</definedName>
    <definedName name="TVU_pP2001_DS_bKA" localSheetId="0">#REF!</definedName>
    <definedName name="TVU_pP2001_DS_bKA">#REF!</definedName>
    <definedName name="TVU_pP2001_DS_sKA" localSheetId="0">#REF!</definedName>
    <definedName name="TVU_pP2001_DS_sKA">#REF!</definedName>
    <definedName name="TVU_ppa2000_bDOK" localSheetId="0">#REF!</definedName>
    <definedName name="TVU_ppa2000_bDOK">#REF!</definedName>
    <definedName name="TVU_pps_bKA" localSheetId="0">#REF!</definedName>
    <definedName name="TVU_pps_bKA">#REF!</definedName>
    <definedName name="TVU_pps_bKA_bDOK" localSheetId="0">#REF!</definedName>
    <definedName name="TVU_pps_bKA_bDOK">#REF!</definedName>
    <definedName name="TVU_pps_sKA" localSheetId="0">#REF!</definedName>
    <definedName name="TVU_pps_sKA">#REF!</definedName>
    <definedName name="TVU_pps_sKA_bDOK" localSheetId="0">#REF!</definedName>
    <definedName name="TVU_pps_sKA_bDOK">#REF!</definedName>
    <definedName name="TVU_vKEN_aiDOK" localSheetId="0">#REF!</definedName>
    <definedName name="TVU_vKEN_aiDOK">#REF!</definedName>
    <definedName name="TVU_vKEN_bKA" localSheetId="0">#REF!</definedName>
    <definedName name="TVU_vKEN_bKA">#REF!</definedName>
    <definedName name="TVU_vKEN_bKA_bDOK" localSheetId="0">#REF!</definedName>
    <definedName name="TVU_vKEN_bKA_bDOK">#REF!</definedName>
    <definedName name="TVU_vKEN_bKA_PDS" localSheetId="0">#REF!</definedName>
    <definedName name="TVU_vKEN_bKA_PDS">#REF!</definedName>
    <definedName name="TVU_vKEN_sKA" localSheetId="0">#REF!</definedName>
    <definedName name="TVU_vKEN_sKA">#REF!</definedName>
    <definedName name="TVU_vKEN_sKA_bDOK" localSheetId="0">#REF!</definedName>
    <definedName name="TVU_vKEN_sKA_bDOK">#REF!</definedName>
    <definedName name="TVU_vKEN_sKA_PDS" localSheetId="0">#REF!</definedName>
    <definedName name="TVU_vKEN_sKA_PDS">#REF!</definedName>
    <definedName name="TVU_vKPN_aiDOK" localSheetId="0">#REF!</definedName>
    <definedName name="TVU_vKPN_aiDOK">#REF!</definedName>
    <definedName name="TVU_vKPN_bKA" localSheetId="0">#REF!</definedName>
    <definedName name="TVU_vKPN_bKA">#REF!</definedName>
    <definedName name="TVU_vKPN_bKA_bDOK" localSheetId="0">#REF!</definedName>
    <definedName name="TVU_vKPN_bKA_bDOK">#REF!</definedName>
    <definedName name="TVU_vKPN_bKA_PDS" localSheetId="0">#REF!</definedName>
    <definedName name="TVU_vKPN_bKA_PDS">#REF!</definedName>
    <definedName name="TVU_vKPN_sKA" localSheetId="0">#REF!</definedName>
    <definedName name="TVU_vKPN_sKA">#REF!</definedName>
    <definedName name="TVU_vKPN_sKA_bDOK" localSheetId="0">#REF!</definedName>
    <definedName name="TVU_vKPN_sKA_bDOK">#REF!</definedName>
    <definedName name="TVU_vKPN_sKA_PDS" localSheetId="0">#REF!</definedName>
    <definedName name="TVU_vKPN_sKA_PDS">#REF!</definedName>
    <definedName name="Ua">#REF!</definedName>
    <definedName name="Uc">#REF!</definedName>
    <definedName name="UCM_paiDOK2000" localSheetId="0">#REF!</definedName>
    <definedName name="UCM_paiDOK2000">#REF!</definedName>
    <definedName name="UCM_pD2001_DS_bKA" localSheetId="0">#REF!</definedName>
    <definedName name="UCM_pD2001_DS_bKA">#REF!</definedName>
    <definedName name="UCM_pP2000_DS_bKA" localSheetId="0">#REF!</definedName>
    <definedName name="UCM_pP2000_DS_bKA">#REF!</definedName>
    <definedName name="UCM_pP2001_DS_bKA" localSheetId="0">#REF!</definedName>
    <definedName name="UCM_pP2001_DS_bKA">#REF!</definedName>
    <definedName name="UCM_pP2001_DS_sKA" localSheetId="0">#REF!</definedName>
    <definedName name="UCM_pP2001_DS_sKA">#REF!</definedName>
    <definedName name="UCM_ppa2000_bDOK" localSheetId="0">#REF!</definedName>
    <definedName name="UCM_ppa2000_bDOK">#REF!</definedName>
    <definedName name="UCM_pps_bKA" localSheetId="0">#REF!</definedName>
    <definedName name="UCM_pps_bKA">#REF!</definedName>
    <definedName name="UCM_pps_bKA_bDOK" localSheetId="0">#REF!</definedName>
    <definedName name="UCM_pps_bKA_bDOK">#REF!</definedName>
    <definedName name="UCM_pps_sKA" localSheetId="0">#REF!</definedName>
    <definedName name="UCM_pps_sKA">#REF!</definedName>
    <definedName name="UCM_pps_sKA_bDOK" localSheetId="0">#REF!</definedName>
    <definedName name="UCM_pps_sKA_bDOK">#REF!</definedName>
    <definedName name="UCM_vKEN_aiDOK" localSheetId="0">#REF!</definedName>
    <definedName name="UCM_vKEN_aiDOK">#REF!</definedName>
    <definedName name="UCM_vKEN_bKA" localSheetId="0">#REF!</definedName>
    <definedName name="UCM_vKEN_bKA">#REF!</definedName>
    <definedName name="UCM_vKEN_bKA_bDOK" localSheetId="0">#REF!</definedName>
    <definedName name="UCM_vKEN_bKA_bDOK">#REF!</definedName>
    <definedName name="UCM_vKEN_bKA_PDS" localSheetId="0">#REF!</definedName>
    <definedName name="UCM_vKEN_bKA_PDS">#REF!</definedName>
    <definedName name="UCM_vKEN_sKA" localSheetId="0">#REF!</definedName>
    <definedName name="UCM_vKEN_sKA">#REF!</definedName>
    <definedName name="UCM_vKEN_sKA_bDOK" localSheetId="0">#REF!</definedName>
    <definedName name="UCM_vKEN_sKA_bDOK">#REF!</definedName>
    <definedName name="UCM_vKEN_sKA_PDS" localSheetId="0">#REF!</definedName>
    <definedName name="UCM_vKEN_sKA_PDS">#REF!</definedName>
    <definedName name="UCM_vKPN_aiDOK" localSheetId="0">#REF!</definedName>
    <definedName name="UCM_vKPN_aiDOK">#REF!</definedName>
    <definedName name="UCM_vKPN_bKA" localSheetId="0">#REF!</definedName>
    <definedName name="UCM_vKPN_bKA">#REF!</definedName>
    <definedName name="UCM_vKPN_bKA_bDOK" localSheetId="0">#REF!</definedName>
    <definedName name="UCM_vKPN_bKA_bDOK">#REF!</definedName>
    <definedName name="UCM_vKPN_bKA_PDS" localSheetId="0">#REF!</definedName>
    <definedName name="UCM_vKPN_bKA_PDS">#REF!</definedName>
    <definedName name="UCM_vKPN_sKA" localSheetId="0">#REF!</definedName>
    <definedName name="UCM_vKPN_sKA">#REF!</definedName>
    <definedName name="UCM_vKPN_sKA_bDOK" localSheetId="0">#REF!</definedName>
    <definedName name="UCM_vKPN_sKA_bDOK">#REF!</definedName>
    <definedName name="UCM_vKPN_sKA_PDS" localSheetId="0">#REF!</definedName>
    <definedName name="UCM_vKPN_sKA_PDS">#REF!</definedName>
    <definedName name="Ue">#REF!</definedName>
    <definedName name="Uj">#REF!</definedName>
    <definedName name="UK_paiDOK2000" localSheetId="0">#REF!</definedName>
    <definedName name="UK_paiDOK2000">#REF!</definedName>
    <definedName name="UK_pD2001_DS_bKA" localSheetId="0">#REF!</definedName>
    <definedName name="UK_pD2001_DS_bKA">#REF!</definedName>
    <definedName name="UK_pP2000_DS_bKA" localSheetId="0">#REF!</definedName>
    <definedName name="UK_pP2000_DS_bKA">#REF!</definedName>
    <definedName name="UK_pP2001_DS_bKA" localSheetId="0">#REF!</definedName>
    <definedName name="UK_pP2001_DS_bKA">#REF!</definedName>
    <definedName name="UK_pP2001_DS_sKA" localSheetId="0">#REF!</definedName>
    <definedName name="UK_pP2001_DS_sKA">#REF!</definedName>
    <definedName name="UK_ppa2000_bDOK" localSheetId="0">#REF!</definedName>
    <definedName name="UK_ppa2000_bDOK">#REF!</definedName>
    <definedName name="UK_pps_bKA" localSheetId="0">#REF!</definedName>
    <definedName name="UK_pps_bKA">#REF!</definedName>
    <definedName name="UK_pps_bKA_bDOK" localSheetId="0">#REF!</definedName>
    <definedName name="UK_pps_bKA_bDOK">#REF!</definedName>
    <definedName name="UK_pps_sKA" localSheetId="0">#REF!</definedName>
    <definedName name="UK_pps_sKA">#REF!</definedName>
    <definedName name="UK_pps_sKA_bDOK" localSheetId="0">#REF!</definedName>
    <definedName name="UK_pps_sKA_bDOK">#REF!</definedName>
    <definedName name="UK_vKEN_aiDOK" localSheetId="0">#REF!</definedName>
    <definedName name="UK_vKEN_aiDOK">#REF!</definedName>
    <definedName name="UK_vKEN_bKA" localSheetId="0">#REF!</definedName>
    <definedName name="UK_vKEN_bKA">#REF!</definedName>
    <definedName name="UK_vKEN_bKA_bDOK" localSheetId="0">#REF!</definedName>
    <definedName name="UK_vKEN_bKA_bDOK">#REF!</definedName>
    <definedName name="UK_vKEN_bKA_PDS" localSheetId="0">#REF!</definedName>
    <definedName name="UK_vKEN_bKA_PDS">#REF!</definedName>
    <definedName name="UK_vKEN_sKA" localSheetId="0">#REF!</definedName>
    <definedName name="UK_vKEN_sKA">#REF!</definedName>
    <definedName name="UK_vKEN_sKA_bDOK" localSheetId="0">#REF!</definedName>
    <definedName name="UK_vKEN_sKA_bDOK">#REF!</definedName>
    <definedName name="UK_vKEN_sKA_PDS" localSheetId="0">#REF!</definedName>
    <definedName name="UK_vKEN_sKA_PDS">#REF!</definedName>
    <definedName name="UK_vKPN_aiDOK" localSheetId="0">#REF!</definedName>
    <definedName name="UK_vKPN_aiDOK">#REF!</definedName>
    <definedName name="UK_vKPN_bKA" localSheetId="0">#REF!</definedName>
    <definedName name="UK_vKPN_bKA">#REF!</definedName>
    <definedName name="UK_vKPN_bKA_bDOK" localSheetId="0">#REF!</definedName>
    <definedName name="UK_vKPN_bKA_bDOK">#REF!</definedName>
    <definedName name="UK_vKPN_bKA_PDS" localSheetId="0">#REF!</definedName>
    <definedName name="UK_vKPN_bKA_PDS">#REF!</definedName>
    <definedName name="UK_vKPN_sKA" localSheetId="0">#REF!</definedName>
    <definedName name="UK_vKPN_sKA">#REF!</definedName>
    <definedName name="UK_vKPN_sKA_bDOK" localSheetId="0">#REF!</definedName>
    <definedName name="UK_vKPN_sKA_bDOK">#REF!</definedName>
    <definedName name="UK_vKPN_sKA_PDS" localSheetId="0">#REF!</definedName>
    <definedName name="UK_vKPN_sKA_PDS">#REF!</definedName>
    <definedName name="UKF_paiDOK2000" localSheetId="0">#REF!</definedName>
    <definedName name="UKF_paiDOK2000">#REF!</definedName>
    <definedName name="UKF_pD2001_DS_bKA" localSheetId="0">#REF!</definedName>
    <definedName name="UKF_pD2001_DS_bKA">#REF!</definedName>
    <definedName name="UKF_pP2000_DS_bKA" localSheetId="0">#REF!</definedName>
    <definedName name="UKF_pP2000_DS_bKA">#REF!</definedName>
    <definedName name="UKF_pP2001_DS_bKA" localSheetId="0">#REF!</definedName>
    <definedName name="UKF_pP2001_DS_bKA">#REF!</definedName>
    <definedName name="UKF_pP2001_DS_sKA" localSheetId="0">#REF!</definedName>
    <definedName name="UKF_pP2001_DS_sKA">#REF!</definedName>
    <definedName name="UKF_ppa2000_bDOK" localSheetId="0">#REF!</definedName>
    <definedName name="UKF_ppa2000_bDOK">#REF!</definedName>
    <definedName name="UKF_pps_bKA" localSheetId="0">#REF!</definedName>
    <definedName name="UKF_pps_bKA">#REF!</definedName>
    <definedName name="UKF_pps_bKA_bDOK" localSheetId="0">#REF!</definedName>
    <definedName name="UKF_pps_bKA_bDOK">#REF!</definedName>
    <definedName name="UKF_pps_sKA" localSheetId="0">#REF!</definedName>
    <definedName name="UKF_pps_sKA">#REF!</definedName>
    <definedName name="UKF_pps_sKA_bDOK" localSheetId="0">#REF!</definedName>
    <definedName name="UKF_pps_sKA_bDOK">#REF!</definedName>
    <definedName name="UKF_vKEN_aiDOK" localSheetId="0">#REF!</definedName>
    <definedName name="UKF_vKEN_aiDOK">#REF!</definedName>
    <definedName name="UKF_vKEN_bKA" localSheetId="0">#REF!</definedName>
    <definedName name="UKF_vKEN_bKA">#REF!</definedName>
    <definedName name="UKF_vKEN_bKA_bDOK" localSheetId="0">#REF!</definedName>
    <definedName name="UKF_vKEN_bKA_bDOK">#REF!</definedName>
    <definedName name="UKF_vKEN_bKA_PDS" localSheetId="0">#REF!</definedName>
    <definedName name="UKF_vKEN_bKA_PDS">#REF!</definedName>
    <definedName name="UKF_vKEN_sKA" localSheetId="0">#REF!</definedName>
    <definedName name="UKF_vKEN_sKA">#REF!</definedName>
    <definedName name="UKF_vKEN_sKA_bDOK" localSheetId="0">#REF!</definedName>
    <definedName name="UKF_vKEN_sKA_bDOK">#REF!</definedName>
    <definedName name="UKF_vKEN_sKA_PDS" localSheetId="0">#REF!</definedName>
    <definedName name="UKF_vKEN_sKA_PDS">#REF!</definedName>
    <definedName name="UKF_vKPN_aiDOK" localSheetId="0">#REF!</definedName>
    <definedName name="UKF_vKPN_aiDOK">#REF!</definedName>
    <definedName name="UKF_vKPN_bKA" localSheetId="0">#REF!</definedName>
    <definedName name="UKF_vKPN_bKA">#REF!</definedName>
    <definedName name="UKF_vKPN_bKA_bDOK" localSheetId="0">#REF!</definedName>
    <definedName name="UKF_vKPN_bKA_bDOK">#REF!</definedName>
    <definedName name="UKF_vKPN_bKA_PDS" localSheetId="0">#REF!</definedName>
    <definedName name="UKF_vKPN_bKA_PDS">#REF!</definedName>
    <definedName name="UKF_vKPN_sKA" localSheetId="0">#REF!</definedName>
    <definedName name="UKF_vKPN_sKA">#REF!</definedName>
    <definedName name="UKF_vKPN_sKA_bDOK" localSheetId="0">#REF!</definedName>
    <definedName name="UKF_vKPN_sKA_bDOK">#REF!</definedName>
    <definedName name="UKF_vKPN_sKA_PDS" localSheetId="0">#REF!</definedName>
    <definedName name="UKF_vKPN_sKA_PDS">#REF!</definedName>
    <definedName name="Um">#REF!</definedName>
    <definedName name="UMB_paiDOK2000" localSheetId="0">#REF!</definedName>
    <definedName name="UMB_paiDOK2000">#REF!</definedName>
    <definedName name="UMB_pD2001_DS_bKA" localSheetId="0">#REF!</definedName>
    <definedName name="UMB_pD2001_DS_bKA">#REF!</definedName>
    <definedName name="UMB_pP2000_DS_bKA" localSheetId="0">#REF!</definedName>
    <definedName name="UMB_pP2000_DS_bKA">#REF!</definedName>
    <definedName name="UMB_pP2001_DS_bKA" localSheetId="0">#REF!</definedName>
    <definedName name="UMB_pP2001_DS_bKA">#REF!</definedName>
    <definedName name="UMB_pP2001_DS_sKA" localSheetId="0">#REF!</definedName>
    <definedName name="UMB_pP2001_DS_sKA">#REF!</definedName>
    <definedName name="UMB_ppa2000_bDOK" localSheetId="0">#REF!</definedName>
    <definedName name="UMB_ppa2000_bDOK">#REF!</definedName>
    <definedName name="UMB_pps_bKA" localSheetId="0">#REF!</definedName>
    <definedName name="UMB_pps_bKA">#REF!</definedName>
    <definedName name="UMB_pps_bKA_bDOK" localSheetId="0">#REF!</definedName>
    <definedName name="UMB_pps_bKA_bDOK">#REF!</definedName>
    <definedName name="UMB_pps_sKA" localSheetId="0">#REF!</definedName>
    <definedName name="UMB_pps_sKA">#REF!</definedName>
    <definedName name="UMB_pps_sKA_bDOK" localSheetId="0">#REF!</definedName>
    <definedName name="UMB_pps_sKA_bDOK">#REF!</definedName>
    <definedName name="UMB_vKEN_aiDOK" localSheetId="0">#REF!</definedName>
    <definedName name="UMB_vKEN_aiDOK">#REF!</definedName>
    <definedName name="UMB_vKEN_bKA" localSheetId="0">#REF!</definedName>
    <definedName name="UMB_vKEN_bKA">#REF!</definedName>
    <definedName name="UMB_vKEN_bKA_bDOK" localSheetId="0">#REF!</definedName>
    <definedName name="UMB_vKEN_bKA_bDOK">#REF!</definedName>
    <definedName name="UMB_vKEN_bKA_PDS" localSheetId="0">#REF!</definedName>
    <definedName name="UMB_vKEN_bKA_PDS">#REF!</definedName>
    <definedName name="UMB_vKEN_sKA" localSheetId="0">#REF!</definedName>
    <definedName name="UMB_vKEN_sKA">#REF!</definedName>
    <definedName name="UMB_vKEN_sKA_bDOK" localSheetId="0">#REF!</definedName>
    <definedName name="UMB_vKEN_sKA_bDOK">#REF!</definedName>
    <definedName name="UMB_vKEN_sKA_PDS" localSheetId="0">#REF!</definedName>
    <definedName name="UMB_vKEN_sKA_PDS">#REF!</definedName>
    <definedName name="UMB_vKPN_aiDOK" localSheetId="0">#REF!</definedName>
    <definedName name="UMB_vKPN_aiDOK">#REF!</definedName>
    <definedName name="UMB_vKPN_bKA" localSheetId="0">#REF!</definedName>
    <definedName name="UMB_vKPN_bKA">#REF!</definedName>
    <definedName name="UMB_vKPN_bKA_bDOK" localSheetId="0">#REF!</definedName>
    <definedName name="UMB_vKPN_bKA_bDOK">#REF!</definedName>
    <definedName name="UMB_vKPN_bKA_PDS" localSheetId="0">#REF!</definedName>
    <definedName name="UMB_vKPN_bKA_PDS">#REF!</definedName>
    <definedName name="UMB_vKPN_sKA" localSheetId="0">#REF!</definedName>
    <definedName name="UMB_vKPN_sKA">#REF!</definedName>
    <definedName name="UMB_vKPN_sKA_bDOK" localSheetId="0">#REF!</definedName>
    <definedName name="UMB_vKPN_sKA_bDOK">#REF!</definedName>
    <definedName name="UMB_vKPN_sKA_PDS" localSheetId="0">#REF!</definedName>
    <definedName name="UMB_vKPN_sKA_PDS">#REF!</definedName>
    <definedName name="UPJS_paiDOK2000" localSheetId="0">#REF!</definedName>
    <definedName name="UPJS_paiDOK2000">#REF!</definedName>
    <definedName name="UPJS_pD2001_DS_bKA" localSheetId="0">#REF!</definedName>
    <definedName name="UPJS_pD2001_DS_bKA">#REF!</definedName>
    <definedName name="UPJS_pP2000_DS_bKA" localSheetId="0">#REF!</definedName>
    <definedName name="UPJS_pP2000_DS_bKA">#REF!</definedName>
    <definedName name="UPJS_pP2001_DS_bKA" localSheetId="0">#REF!</definedName>
    <definedName name="UPJS_pP2001_DS_bKA">#REF!</definedName>
    <definedName name="UPJS_pP2001_DS_sKA" localSheetId="0">#REF!</definedName>
    <definedName name="UPJS_pP2001_DS_sKA">#REF!</definedName>
    <definedName name="UPJS_ppa2000_bDOK" localSheetId="0">#REF!</definedName>
    <definedName name="UPJS_ppa2000_bDOK">#REF!</definedName>
    <definedName name="UPJS_pps_bKA" localSheetId="0">#REF!</definedName>
    <definedName name="UPJS_pps_bKA">#REF!</definedName>
    <definedName name="UPJS_pps_bKA_bDOK" localSheetId="0">#REF!</definedName>
    <definedName name="UPJS_pps_bKA_bDOK">#REF!</definedName>
    <definedName name="UPJS_pps_sKA" localSheetId="0">#REF!</definedName>
    <definedName name="UPJS_pps_sKA">#REF!</definedName>
    <definedName name="UPJS_pps_sKA_bDOK" localSheetId="0">#REF!</definedName>
    <definedName name="UPJS_pps_sKA_bDOK">#REF!</definedName>
    <definedName name="UPJS_vKEN_aiDOK" localSheetId="0">#REF!</definedName>
    <definedName name="UPJS_vKEN_aiDOK">#REF!</definedName>
    <definedName name="UPJS_vKEN_bKA" localSheetId="0">#REF!</definedName>
    <definedName name="UPJS_vKEN_bKA">#REF!</definedName>
    <definedName name="UPJS_vKEN_bKA_bDOK" localSheetId="0">#REF!</definedName>
    <definedName name="UPJS_vKEN_bKA_bDOK">#REF!</definedName>
    <definedName name="UPJS_vKEN_bKA_PDS" localSheetId="0">#REF!</definedName>
    <definedName name="UPJS_vKEN_bKA_PDS">#REF!</definedName>
    <definedName name="UPJS_vKEN_sKA" localSheetId="0">#REF!</definedName>
    <definedName name="UPJS_vKEN_sKA">#REF!</definedName>
    <definedName name="UPJS_vKEN_sKA_bDOK" localSheetId="0">#REF!</definedName>
    <definedName name="UPJS_vKEN_sKA_bDOK">#REF!</definedName>
    <definedName name="UPJS_vKEN_sKA_PDS" localSheetId="0">#REF!</definedName>
    <definedName name="UPJS_vKEN_sKA_PDS">#REF!</definedName>
    <definedName name="UPJS_vKPN_aiDOK" localSheetId="0">#REF!</definedName>
    <definedName name="UPJS_vKPN_aiDOK">#REF!</definedName>
    <definedName name="UPJS_vKPN_bKA" localSheetId="0">#REF!</definedName>
    <definedName name="UPJS_vKPN_bKA">#REF!</definedName>
    <definedName name="UPJS_vKPN_bKA_bDOK" localSheetId="0">#REF!</definedName>
    <definedName name="UPJS_vKPN_bKA_bDOK">#REF!</definedName>
    <definedName name="UPJS_vKPN_bKA_PDS" localSheetId="0">#REF!</definedName>
    <definedName name="UPJS_vKPN_bKA_PDS">#REF!</definedName>
    <definedName name="UPJS_vKPN_sKA" localSheetId="0">#REF!</definedName>
    <definedName name="UPJS_vKPN_sKA">#REF!</definedName>
    <definedName name="UPJS_vKPN_sKA_bDOK" localSheetId="0">#REF!</definedName>
    <definedName name="UPJS_vKPN_sKA_bDOK">#REF!</definedName>
    <definedName name="UPJS_vKPN_sKA_PDS" localSheetId="0">#REF!</definedName>
    <definedName name="UPJS_vKPN_sKA_PDS">#REF!</definedName>
    <definedName name="Uv">#REF!</definedName>
    <definedName name="UVL_paiDOK2000" localSheetId="0">#REF!</definedName>
    <definedName name="UVL_paiDOK2000">#REF!</definedName>
    <definedName name="UVL_pD2001_DS_bKA" localSheetId="0">#REF!</definedName>
    <definedName name="UVL_pD2001_DS_bKA">#REF!</definedName>
    <definedName name="UVL_pP2000_DS_bKA" localSheetId="0">#REF!</definedName>
    <definedName name="UVL_pP2000_DS_bKA">#REF!</definedName>
    <definedName name="UVL_pP2001_DS_bKA" localSheetId="0">#REF!</definedName>
    <definedName name="UVL_pP2001_DS_bKA">#REF!</definedName>
    <definedName name="UVL_pP2001_DS_sKA" localSheetId="0">#REF!</definedName>
    <definedName name="UVL_pP2001_DS_sKA">#REF!</definedName>
    <definedName name="UVL_ppa2000_bDOK" localSheetId="0">#REF!</definedName>
    <definedName name="UVL_ppa2000_bDOK">#REF!</definedName>
    <definedName name="UVL_pps_bKA" localSheetId="0">#REF!</definedName>
    <definedName name="UVL_pps_bKA">#REF!</definedName>
    <definedName name="UVL_pps_bKA_bDOK" localSheetId="0">#REF!</definedName>
    <definedName name="UVL_pps_bKA_bDOK">#REF!</definedName>
    <definedName name="UVL_pps_sKA" localSheetId="0">#REF!</definedName>
    <definedName name="UVL_pps_sKA">#REF!</definedName>
    <definedName name="UVL_pps_sKA_bDOK" localSheetId="0">#REF!</definedName>
    <definedName name="UVL_pps_sKA_bDOK">#REF!</definedName>
    <definedName name="UVL_vKEN_aiDOK" localSheetId="0">#REF!</definedName>
    <definedName name="UVL_vKEN_aiDOK">#REF!</definedName>
    <definedName name="UVL_vKEN_bKA" localSheetId="0">#REF!</definedName>
    <definedName name="UVL_vKEN_bKA">#REF!</definedName>
    <definedName name="UVL_vKEN_bKA_bDOK" localSheetId="0">#REF!</definedName>
    <definedName name="UVL_vKEN_bKA_bDOK">#REF!</definedName>
    <definedName name="UVL_vKEN_bKA_PDS" localSheetId="0">#REF!</definedName>
    <definedName name="UVL_vKEN_bKA_PDS">#REF!</definedName>
    <definedName name="UVL_vKEN_sKA" localSheetId="0">#REF!</definedName>
    <definedName name="UVL_vKEN_sKA">#REF!</definedName>
    <definedName name="UVL_vKEN_sKA_bDOK" localSheetId="0">#REF!</definedName>
    <definedName name="UVL_vKEN_sKA_bDOK">#REF!</definedName>
    <definedName name="UVL_vKEN_sKA_PDS" localSheetId="0">#REF!</definedName>
    <definedName name="UVL_vKEN_sKA_PDS">#REF!</definedName>
    <definedName name="UVL_vKPN_aiDOK" localSheetId="0">#REF!</definedName>
    <definedName name="UVL_vKPN_aiDOK">#REF!</definedName>
    <definedName name="UVL_vKPN_bKA" localSheetId="0">#REF!</definedName>
    <definedName name="UVL_vKPN_bKA">#REF!</definedName>
    <definedName name="UVL_vKPN_bKA_bDOK" localSheetId="0">#REF!</definedName>
    <definedName name="UVL_vKPN_bKA_bDOK">#REF!</definedName>
    <definedName name="UVL_vKPN_bKA_PDS" localSheetId="0">#REF!</definedName>
    <definedName name="UVL_vKPN_bKA_PDS">#REF!</definedName>
    <definedName name="UVL_vKPN_sKA" localSheetId="0">#REF!</definedName>
    <definedName name="UVL_vKPN_sKA">#REF!</definedName>
    <definedName name="UVL_vKPN_sKA_bDOK" localSheetId="0">#REF!</definedName>
    <definedName name="UVL_vKPN_sKA_bDOK">#REF!</definedName>
    <definedName name="UVL_vKPN_sKA_PDS" localSheetId="0">#REF!</definedName>
    <definedName name="UVL_vKPN_sKA_PDS">#REF!</definedName>
    <definedName name="vbn" localSheetId="0">'[3]Pr-6'!#REF!</definedName>
    <definedName name="vbn">'[4]Pr-6'!#REF!</definedName>
    <definedName name="VSMU_paiDOK2000" localSheetId="0">#REF!</definedName>
    <definedName name="VSMU_paiDOK2000">#REF!</definedName>
    <definedName name="VSMU_pD2001_DS_bKA" localSheetId="0">#REF!</definedName>
    <definedName name="VSMU_pD2001_DS_bKA">#REF!</definedName>
    <definedName name="VSMU_pP2000_DS_bKA" localSheetId="0">#REF!</definedName>
    <definedName name="VSMU_pP2000_DS_bKA">#REF!</definedName>
    <definedName name="VSMU_pP2001_DS_bKA" localSheetId="0">#REF!</definedName>
    <definedName name="VSMU_pP2001_DS_bKA">#REF!</definedName>
    <definedName name="VSMU_pP2001_DS_sKA" localSheetId="0">#REF!</definedName>
    <definedName name="VSMU_pP2001_DS_sKA">#REF!</definedName>
    <definedName name="VSMU_ppa2000_bDOK" localSheetId="0">#REF!</definedName>
    <definedName name="VSMU_ppa2000_bDOK">#REF!</definedName>
    <definedName name="VSMU_pps_bKA" localSheetId="0">#REF!</definedName>
    <definedName name="VSMU_pps_bKA">#REF!</definedName>
    <definedName name="VSMU_pps_bKA_bDOK" localSheetId="0">#REF!</definedName>
    <definedName name="VSMU_pps_bKA_bDOK">#REF!</definedName>
    <definedName name="VSMU_pps_sKA" localSheetId="0">#REF!</definedName>
    <definedName name="VSMU_pps_sKA">#REF!</definedName>
    <definedName name="VSMU_pps_sKA_bDOK" localSheetId="0">#REF!</definedName>
    <definedName name="VSMU_pps_sKA_bDOK">#REF!</definedName>
    <definedName name="VSMU_vKEN_aiDOK" localSheetId="0">#REF!</definedName>
    <definedName name="VSMU_vKEN_aiDOK">#REF!</definedName>
    <definedName name="VSMU_vKEN_bKA" localSheetId="0">#REF!</definedName>
    <definedName name="VSMU_vKEN_bKA">#REF!</definedName>
    <definedName name="VSMU_vKEN_bKA_bDOK" localSheetId="0">#REF!</definedName>
    <definedName name="VSMU_vKEN_bKA_bDOK">#REF!</definedName>
    <definedName name="VSMU_vKEN_bKA_PDS" localSheetId="0">#REF!</definedName>
    <definedName name="VSMU_vKEN_bKA_PDS">#REF!</definedName>
    <definedName name="VSMU_vKEN_sKA" localSheetId="0">#REF!</definedName>
    <definedName name="VSMU_vKEN_sKA">#REF!</definedName>
    <definedName name="VSMU_vKEN_sKA_bDOK" localSheetId="0">#REF!</definedName>
    <definedName name="VSMU_vKEN_sKA_bDOK">#REF!</definedName>
    <definedName name="VSMU_vKEN_sKA_PDS" localSheetId="0">#REF!</definedName>
    <definedName name="VSMU_vKEN_sKA_PDS">#REF!</definedName>
    <definedName name="VSMU_vKPN_aiDOK" localSheetId="0">#REF!</definedName>
    <definedName name="VSMU_vKPN_aiDOK">#REF!</definedName>
    <definedName name="VSMU_vKPN_bKA" localSheetId="0">#REF!</definedName>
    <definedName name="VSMU_vKPN_bKA">#REF!</definedName>
    <definedName name="VSMU_vKPN_bKA_bDOK" localSheetId="0">#REF!</definedName>
    <definedName name="VSMU_vKPN_bKA_bDOK">#REF!</definedName>
    <definedName name="VSMU_vKPN_bKA_PDS" localSheetId="0">#REF!</definedName>
    <definedName name="VSMU_vKPN_bKA_PDS">#REF!</definedName>
    <definedName name="VSMU_vKPN_sKA" localSheetId="0">#REF!</definedName>
    <definedName name="VSMU_vKPN_sKA">#REF!</definedName>
    <definedName name="VSMU_vKPN_sKA_bDOK" localSheetId="0">#REF!</definedName>
    <definedName name="VSMU_vKPN_sKA_bDOK">#REF!</definedName>
    <definedName name="VSMU_vKPN_sKA_PDS" localSheetId="0">#REF!</definedName>
    <definedName name="VSMU_vKPN_sKA_PDS">#REF!</definedName>
    <definedName name="VSVU_paiDOK2000" localSheetId="0">#REF!</definedName>
    <definedName name="VSVU_paiDOK2000">#REF!</definedName>
    <definedName name="VSVU_pD2001_DS_bKA" localSheetId="0">#REF!</definedName>
    <definedName name="VSVU_pD2001_DS_bKA">#REF!</definedName>
    <definedName name="VSVU_pP2000_DS_bKA" localSheetId="0">#REF!</definedName>
    <definedName name="VSVU_pP2000_DS_bKA">#REF!</definedName>
    <definedName name="VSVU_pP2001_DS_bKA" localSheetId="0">#REF!</definedName>
    <definedName name="VSVU_pP2001_DS_bKA">#REF!</definedName>
    <definedName name="VSVU_pP2001_DS_sKA" localSheetId="0">#REF!</definedName>
    <definedName name="VSVU_pP2001_DS_sKA">#REF!</definedName>
    <definedName name="VSVU_ppa2000_bDOK" localSheetId="0">#REF!</definedName>
    <definedName name="VSVU_ppa2000_bDOK">#REF!</definedName>
    <definedName name="VSVU_pps_bKA" localSheetId="0">#REF!</definedName>
    <definedName name="VSVU_pps_bKA">#REF!</definedName>
    <definedName name="VSVU_pps_bKA_bDOK" localSheetId="0">#REF!</definedName>
    <definedName name="VSVU_pps_bKA_bDOK">#REF!</definedName>
    <definedName name="VSVU_pps_sKA" localSheetId="0">#REF!</definedName>
    <definedName name="VSVU_pps_sKA">#REF!</definedName>
    <definedName name="VSVU_pps_sKA_bDOK" localSheetId="0">#REF!</definedName>
    <definedName name="VSVU_pps_sKA_bDOK">#REF!</definedName>
    <definedName name="VSVU_vKEN_aiDOK" localSheetId="0">#REF!</definedName>
    <definedName name="VSVU_vKEN_aiDOK">#REF!</definedName>
    <definedName name="VSVU_vKEN_bKA" localSheetId="0">#REF!</definedName>
    <definedName name="VSVU_vKEN_bKA">#REF!</definedName>
    <definedName name="VSVU_vKEN_bKA_bDOK" localSheetId="0">#REF!</definedName>
    <definedName name="VSVU_vKEN_bKA_bDOK">#REF!</definedName>
    <definedName name="VSVU_vKEN_bKA_PDS" localSheetId="0">#REF!</definedName>
    <definedName name="VSVU_vKEN_bKA_PDS">#REF!</definedName>
    <definedName name="VSVU_vKEN_sKA" localSheetId="0">#REF!</definedName>
    <definedName name="VSVU_vKEN_sKA">#REF!</definedName>
    <definedName name="VSVU_vKEN_sKA_bDOK" localSheetId="0">#REF!</definedName>
    <definedName name="VSVU_vKEN_sKA_bDOK">#REF!</definedName>
    <definedName name="VSVU_vKEN_sKA_PDS" localSheetId="0">#REF!</definedName>
    <definedName name="VSVU_vKEN_sKA_PDS">#REF!</definedName>
    <definedName name="VSVU_vKPN_aiDOK" localSheetId="0">#REF!</definedName>
    <definedName name="VSVU_vKPN_aiDOK">#REF!</definedName>
    <definedName name="VSVU_vKPN_bKA" localSheetId="0">#REF!</definedName>
    <definedName name="VSVU_vKPN_bKA">#REF!</definedName>
    <definedName name="VSVU_vKPN_bKA_bDOK" localSheetId="0">#REF!</definedName>
    <definedName name="VSVU_vKPN_bKA_bDOK">#REF!</definedName>
    <definedName name="VSVU_vKPN_bKA_PDS" localSheetId="0">#REF!</definedName>
    <definedName name="VSVU_vKPN_bKA_PDS">#REF!</definedName>
    <definedName name="VSVU_vKPN_sKA" localSheetId="0">#REF!</definedName>
    <definedName name="VSVU_vKPN_sKA">#REF!</definedName>
    <definedName name="VSVU_vKPN_sKA_bDOK" localSheetId="0">#REF!</definedName>
    <definedName name="VSVU_vKPN_sKA_bDOK">#REF!</definedName>
    <definedName name="VSVU_vKPN_sKA_PDS" localSheetId="0">#REF!</definedName>
    <definedName name="VSVU_vKPN_sKA_PDS">#REF!</definedName>
    <definedName name="x">#REF!</definedName>
    <definedName name="xxxxxxxxxxxx">#REF!</definedName>
    <definedName name="ZMI">[17]priplatky20!$K$7</definedName>
    <definedName name="ZMII">[17]priplatky20!$L$7</definedName>
    <definedName name="ZU_paiDOK2000" localSheetId="0">#REF!</definedName>
    <definedName name="ZU_paiDOK2000">#REF!</definedName>
    <definedName name="ZU_pD2001_DS_bKA" localSheetId="0">#REF!</definedName>
    <definedName name="ZU_pD2001_DS_bKA">#REF!</definedName>
    <definedName name="ZU_pP2000_DS_bKA" localSheetId="0">#REF!</definedName>
    <definedName name="ZU_pP2000_DS_bKA">#REF!</definedName>
    <definedName name="ZU_pP2001_DS_bKA" localSheetId="0">#REF!</definedName>
    <definedName name="ZU_pP2001_DS_bKA">#REF!</definedName>
    <definedName name="ZU_pP2001_DS_sKA" localSheetId="0">#REF!</definedName>
    <definedName name="ZU_pP2001_DS_sKA">#REF!</definedName>
    <definedName name="ZU_ppa2000_bDOK" localSheetId="0">#REF!</definedName>
    <definedName name="ZU_ppa2000_bDOK">#REF!</definedName>
    <definedName name="ZU_pps_bKA" localSheetId="0">#REF!</definedName>
    <definedName name="ZU_pps_bKA">#REF!</definedName>
    <definedName name="ZU_pps_bKA_bDOK" localSheetId="0">#REF!</definedName>
    <definedName name="ZU_pps_bKA_bDOK">#REF!</definedName>
    <definedName name="ZU_pps_sKA" localSheetId="0">#REF!</definedName>
    <definedName name="ZU_pps_sKA">#REF!</definedName>
    <definedName name="ZU_pps_sKA_bDOK" localSheetId="0">#REF!</definedName>
    <definedName name="ZU_pps_sKA_bDOK">#REF!</definedName>
    <definedName name="ZU_vKEN_aiDOK" localSheetId="0">#REF!</definedName>
    <definedName name="ZU_vKEN_aiDOK">#REF!</definedName>
    <definedName name="ZU_vKEN_bKA" localSheetId="0">#REF!</definedName>
    <definedName name="ZU_vKEN_bKA">#REF!</definedName>
    <definedName name="ZU_vKEN_bKA_bDOK" localSheetId="0">#REF!</definedName>
    <definedName name="ZU_vKEN_bKA_bDOK">#REF!</definedName>
    <definedName name="ZU_vKEN_bKA_PDS" localSheetId="0">#REF!</definedName>
    <definedName name="ZU_vKEN_bKA_PDS">#REF!</definedName>
    <definedName name="ZU_vKEN_sKA" localSheetId="0">#REF!</definedName>
    <definedName name="ZU_vKEN_sKA">#REF!</definedName>
    <definedName name="ZU_vKEN_sKA_bDOK" localSheetId="0">#REF!</definedName>
    <definedName name="ZU_vKEN_sKA_bDOK">#REF!</definedName>
    <definedName name="ZU_vKEN_sKA_PDS" localSheetId="0">#REF!</definedName>
    <definedName name="ZU_vKEN_sKA_PDS">#REF!</definedName>
    <definedName name="ZU_vKPN_aiDOK" localSheetId="0">#REF!</definedName>
    <definedName name="ZU_vKPN_aiDOK">#REF!</definedName>
    <definedName name="ZU_vKPN_bKA" localSheetId="0">#REF!</definedName>
    <definedName name="ZU_vKPN_bKA">#REF!</definedName>
    <definedName name="ZU_vKPN_bKA_bDOK" localSheetId="0">#REF!</definedName>
    <definedName name="ZU_vKPN_bKA_bDOK">#REF!</definedName>
    <definedName name="ZU_vKPN_bKA_PDS" localSheetId="0">#REF!</definedName>
    <definedName name="ZU_vKPN_bKA_PDS">#REF!</definedName>
    <definedName name="ZU_vKPN_sKA" localSheetId="0">#REF!</definedName>
    <definedName name="ZU_vKPN_sKA">#REF!</definedName>
    <definedName name="ZU_vKPN_sKA_bDOK" localSheetId="0">#REF!</definedName>
    <definedName name="ZU_vKPN_sKA_bDOK">#REF!</definedName>
    <definedName name="ZU_vKPN_sKA_PDS" localSheetId="0">#REF!</definedName>
    <definedName name="ZU_vKPN_sKA_PDS">#REF!</definedName>
  </definedNames>
  <calcPr calcId="145621"/>
</workbook>
</file>

<file path=xl/calcChain.xml><?xml version="1.0" encoding="utf-8"?>
<calcChain xmlns="http://schemas.openxmlformats.org/spreadsheetml/2006/main">
  <c r="W10" i="1" l="1"/>
  <c r="S10" i="1"/>
  <c r="S11" i="1"/>
  <c r="S16" i="1"/>
  <c r="S20" i="1"/>
  <c r="S12" i="1" l="1"/>
  <c r="T15" i="1"/>
  <c r="T14" i="1"/>
  <c r="K12" i="1"/>
  <c r="J12" i="1"/>
  <c r="I12" i="1"/>
  <c r="H12" i="1"/>
  <c r="G12" i="1"/>
  <c r="F12" i="1"/>
  <c r="E12" i="1"/>
  <c r="D12" i="1"/>
  <c r="E38" i="1" l="1"/>
  <c r="F38" i="1"/>
  <c r="G38" i="1"/>
  <c r="H38" i="1"/>
  <c r="I38" i="1"/>
  <c r="J38" i="1"/>
  <c r="K38" i="1"/>
  <c r="L38" i="1"/>
  <c r="M38" i="1"/>
  <c r="D38" i="1"/>
  <c r="M46" i="1"/>
  <c r="K46" i="1"/>
  <c r="J46" i="1"/>
  <c r="I46" i="1"/>
  <c r="H46" i="1"/>
  <c r="G46" i="1"/>
  <c r="F46" i="1"/>
  <c r="E46" i="1"/>
  <c r="D46" i="1"/>
  <c r="S39" i="1" l="1"/>
  <c r="L39" i="1"/>
  <c r="K39" i="1"/>
  <c r="J39" i="1"/>
  <c r="I39" i="1"/>
  <c r="H39" i="1"/>
  <c r="G39" i="1"/>
  <c r="F39" i="1"/>
  <c r="E39" i="1"/>
  <c r="D39" i="1"/>
  <c r="T59" i="1"/>
  <c r="J20" i="1" l="1"/>
  <c r="G20" i="1"/>
  <c r="H20" i="1"/>
  <c r="K20" i="1"/>
  <c r="I20" i="1"/>
  <c r="E20" i="1"/>
  <c r="F20" i="1"/>
  <c r="D20" i="1" l="1"/>
  <c r="D16" i="1" l="1"/>
  <c r="W14" i="1"/>
  <c r="U39" i="1" l="1"/>
  <c r="W46" i="1"/>
  <c r="T56" i="1" l="1"/>
  <c r="W56" i="1" s="1"/>
  <c r="C105" i="3" l="1"/>
  <c r="G122" i="3"/>
  <c r="T75" i="1" l="1"/>
  <c r="U38" i="1"/>
  <c r="O11" i="1"/>
  <c r="O20" i="1"/>
  <c r="T36" i="1"/>
  <c r="T12" i="1" l="1"/>
  <c r="C6" i="3"/>
  <c r="C5" i="3"/>
  <c r="C15" i="3"/>
  <c r="C18" i="3" l="1"/>
  <c r="X30" i="1"/>
  <c r="X39" i="1"/>
  <c r="M45" i="1" l="1"/>
  <c r="Y13" i="1" l="1"/>
  <c r="Y14" i="1"/>
  <c r="Y17" i="1"/>
  <c r="Y18" i="1"/>
  <c r="Y19" i="1"/>
  <c r="Y21" i="1"/>
  <c r="Y22" i="1"/>
  <c r="Y23" i="1"/>
  <c r="Y26" i="1"/>
  <c r="Y29" i="1"/>
  <c r="Y30" i="1"/>
  <c r="Y34" i="1"/>
  <c r="Y35" i="1"/>
  <c r="Y40" i="1"/>
  <c r="Y41" i="1"/>
  <c r="Y42" i="1"/>
  <c r="Y44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6" i="1"/>
  <c r="Y84" i="1"/>
  <c r="Z13" i="1"/>
  <c r="Z14" i="1"/>
  <c r="Z17" i="1"/>
  <c r="Z18" i="1"/>
  <c r="Z19" i="1"/>
  <c r="Z21" i="1"/>
  <c r="Z22" i="1"/>
  <c r="Z23" i="1"/>
  <c r="Z26" i="1"/>
  <c r="Z29" i="1"/>
  <c r="Z30" i="1"/>
  <c r="Z34" i="1"/>
  <c r="Z35" i="1"/>
  <c r="Z40" i="1"/>
  <c r="Z41" i="1"/>
  <c r="Z42" i="1"/>
  <c r="Z44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6" i="1"/>
  <c r="Z84" i="1"/>
  <c r="Z91" i="1"/>
  <c r="Z92" i="1"/>
  <c r="Z93" i="1"/>
  <c r="Z94" i="1"/>
  <c r="Z95" i="1"/>
  <c r="Z96" i="1"/>
  <c r="Z97" i="1"/>
  <c r="Z98" i="1"/>
  <c r="Z99" i="1"/>
  <c r="Z100" i="1"/>
  <c r="Q10" i="1"/>
  <c r="R10" i="1"/>
  <c r="Z46" i="1" l="1"/>
  <c r="Y46" i="1"/>
  <c r="M44" i="1"/>
  <c r="D44" i="1"/>
  <c r="J80" i="1"/>
  <c r="K80" i="1"/>
  <c r="T80" i="1"/>
  <c r="I80" i="1"/>
  <c r="H80" i="1"/>
  <c r="G80" i="1"/>
  <c r="F80" i="1"/>
  <c r="E80" i="1"/>
  <c r="D80" i="1"/>
  <c r="M80" i="1" l="1"/>
  <c r="W80" i="1" s="1"/>
  <c r="Z80" i="1" s="1"/>
  <c r="J15" i="1" l="1"/>
  <c r="I15" i="1"/>
  <c r="F15" i="1"/>
  <c r="D15" i="1"/>
  <c r="V38" i="1" l="1"/>
  <c r="G43" i="1" l="1"/>
  <c r="F43" i="1"/>
  <c r="D43" i="1"/>
  <c r="T74" i="1" l="1"/>
  <c r="W74" i="1" s="1"/>
  <c r="X97" i="1"/>
  <c r="W100" i="1"/>
  <c r="W76" i="1"/>
  <c r="Y37" i="1" l="1"/>
  <c r="Z37" i="1"/>
  <c r="Z74" i="1"/>
  <c r="Y74" i="1"/>
  <c r="M43" i="1"/>
  <c r="W43" i="1" l="1"/>
  <c r="Z43" i="1"/>
  <c r="Y43" i="1"/>
  <c r="N89" i="1"/>
  <c r="I89" i="1"/>
  <c r="T97" i="1"/>
  <c r="N85" i="1"/>
  <c r="I85" i="1"/>
  <c r="T90" i="1" l="1"/>
  <c r="O90" i="1"/>
  <c r="N83" i="1"/>
  <c r="N86" i="1" s="1"/>
  <c r="I83" i="1"/>
  <c r="N88" i="1"/>
  <c r="N87" i="1"/>
  <c r="I87" i="1"/>
  <c r="I88" i="1"/>
  <c r="K78" i="1"/>
  <c r="J78" i="1"/>
  <c r="I78" i="1"/>
  <c r="H78" i="1"/>
  <c r="G78" i="1"/>
  <c r="F78" i="1"/>
  <c r="E78" i="1"/>
  <c r="D78" i="1"/>
  <c r="M78" i="1" l="1"/>
  <c r="W78" i="1" s="1"/>
  <c r="Z78" i="1" s="1"/>
  <c r="N82" i="1"/>
  <c r="I86" i="1"/>
  <c r="I82" i="1" s="1"/>
  <c r="T55" i="1"/>
  <c r="T52" i="1"/>
  <c r="T49" i="1"/>
  <c r="T33" i="1"/>
  <c r="T27" i="1"/>
  <c r="J24" i="1"/>
  <c r="I24" i="1"/>
  <c r="H24" i="1"/>
  <c r="G24" i="1"/>
  <c r="F24" i="1"/>
  <c r="D24" i="1"/>
  <c r="C90" i="1" l="1"/>
  <c r="C89" i="1"/>
  <c r="C88" i="1"/>
  <c r="C87" i="1"/>
  <c r="C86" i="1"/>
  <c r="C85" i="1"/>
  <c r="C83" i="1"/>
  <c r="C81" i="1"/>
  <c r="C80" i="1"/>
  <c r="Y80" i="1" s="1"/>
  <c r="C79" i="1"/>
  <c r="U79" i="1" s="1"/>
  <c r="U77" i="1" s="1"/>
  <c r="U10" i="1" s="1"/>
  <c r="C78" i="1"/>
  <c r="Y78" i="1" s="1"/>
  <c r="C77" i="1"/>
  <c r="M12" i="1"/>
  <c r="C20" i="1"/>
  <c r="C82" i="1" l="1"/>
  <c r="C100" i="3" l="1"/>
  <c r="C62" i="3" l="1"/>
  <c r="C92" i="3"/>
  <c r="C93" i="3"/>
  <c r="C94" i="3"/>
  <c r="C95" i="3"/>
  <c r="C96" i="3"/>
  <c r="C97" i="3"/>
  <c r="C98" i="3"/>
  <c r="C99" i="3"/>
  <c r="C101" i="3"/>
  <c r="C102" i="3"/>
  <c r="C103" i="3"/>
  <c r="C106" i="3" l="1"/>
  <c r="O81" i="1" l="1"/>
  <c r="W45" i="1" l="1"/>
  <c r="Z45" i="1" l="1"/>
  <c r="Y45" i="1"/>
  <c r="W22" i="1"/>
  <c r="W23" i="1"/>
  <c r="M13" i="1"/>
  <c r="M14" i="1"/>
  <c r="M15" i="1" l="1"/>
  <c r="P12" i="1"/>
  <c r="W32" i="1"/>
  <c r="Y32" i="1" l="1"/>
  <c r="Z32" i="1"/>
  <c r="K79" i="1"/>
  <c r="W79" i="1" l="1"/>
  <c r="Z79" i="1" l="1"/>
  <c r="Y79" i="1"/>
  <c r="W61" i="1"/>
  <c r="D60" i="3"/>
  <c r="E60" i="3" l="1"/>
  <c r="F60" i="3"/>
  <c r="K77" i="1" l="1"/>
  <c r="J77" i="1"/>
  <c r="H77" i="1"/>
  <c r="G77" i="1"/>
  <c r="F77" i="1"/>
  <c r="E77" i="1"/>
  <c r="D77" i="1" l="1"/>
  <c r="M21" i="1" l="1"/>
  <c r="W21" i="1" s="1"/>
  <c r="I77" i="1" l="1"/>
  <c r="M77" i="1" s="1"/>
  <c r="I81" i="1"/>
  <c r="M81" i="1" s="1"/>
  <c r="N81" i="1"/>
  <c r="T81" i="1"/>
  <c r="W81" i="1" l="1"/>
  <c r="W49" i="1"/>
  <c r="W51" i="1"/>
  <c r="W52" i="1"/>
  <c r="W53" i="1"/>
  <c r="W54" i="1"/>
  <c r="W55" i="1"/>
  <c r="W58" i="1"/>
  <c r="W59" i="1"/>
  <c r="W26" i="1"/>
  <c r="W27" i="1"/>
  <c r="W28" i="1"/>
  <c r="W30" i="1"/>
  <c r="W31" i="1"/>
  <c r="W33" i="1"/>
  <c r="W15" i="1"/>
  <c r="Z31" i="1" l="1"/>
  <c r="Y31" i="1"/>
  <c r="Y28" i="1"/>
  <c r="Z28" i="1"/>
  <c r="Z15" i="1"/>
  <c r="Y15" i="1"/>
  <c r="Y58" i="1"/>
  <c r="Z58" i="1"/>
  <c r="Y54" i="1"/>
  <c r="Z54" i="1"/>
  <c r="Y59" i="1"/>
  <c r="Z59" i="1"/>
  <c r="Y53" i="1"/>
  <c r="Z53" i="1"/>
  <c r="Y51" i="1"/>
  <c r="Z51" i="1"/>
  <c r="Z52" i="1"/>
  <c r="Y52" i="1"/>
  <c r="Z49" i="1"/>
  <c r="Y49" i="1"/>
  <c r="Z55" i="1"/>
  <c r="Y55" i="1"/>
  <c r="Z27" i="1"/>
  <c r="Y27" i="1"/>
  <c r="Z33" i="1"/>
  <c r="Y33" i="1"/>
  <c r="Z81" i="1"/>
  <c r="Y81" i="1"/>
  <c r="T16" i="1"/>
  <c r="K16" i="1" l="1"/>
  <c r="W88" i="1" l="1"/>
  <c r="Z88" i="1" l="1"/>
  <c r="Y88" i="1"/>
  <c r="F16" i="1"/>
  <c r="H16" i="1"/>
  <c r="J16" i="1"/>
  <c r="E16" i="1"/>
  <c r="G16" i="1"/>
  <c r="I16" i="1"/>
  <c r="W12" i="1" l="1"/>
  <c r="Z12" i="1" l="1"/>
  <c r="Y12" i="1"/>
  <c r="M16" i="1"/>
  <c r="W16" i="1" s="1"/>
  <c r="Z16" i="1" l="1"/>
  <c r="Y16" i="1"/>
  <c r="W85" i="1"/>
  <c r="W86" i="1"/>
  <c r="Z86" i="1" l="1"/>
  <c r="Y86" i="1"/>
  <c r="Z85" i="1"/>
  <c r="Y85" i="1"/>
  <c r="T77" i="1"/>
  <c r="O77" i="1"/>
  <c r="O10" i="1" s="1"/>
  <c r="W90" i="1" l="1"/>
  <c r="Z90" i="1" l="1"/>
  <c r="Y90" i="1"/>
  <c r="N77" i="1"/>
  <c r="W87" i="1"/>
  <c r="W89" i="1"/>
  <c r="W83" i="1"/>
  <c r="Y83" i="1" s="1"/>
  <c r="Z87" i="1" l="1"/>
  <c r="Y87" i="1"/>
  <c r="Z89" i="1"/>
  <c r="Y89" i="1"/>
  <c r="AA83" i="1"/>
  <c r="Z83" i="1"/>
  <c r="W77" i="1"/>
  <c r="N10" i="1"/>
  <c r="AA89" i="1"/>
  <c r="AA88" i="1"/>
  <c r="W82" i="1"/>
  <c r="Y82" i="1" s="1"/>
  <c r="Y77" i="1" l="1"/>
  <c r="AA82" i="1"/>
  <c r="Z82" i="1"/>
  <c r="AA77" i="1"/>
  <c r="Z77" i="1"/>
  <c r="P11" i="1"/>
  <c r="P10" i="1" s="1"/>
  <c r="Q11" i="1"/>
  <c r="R11" i="1"/>
  <c r="W98" i="1" l="1"/>
  <c r="W97" i="1"/>
  <c r="W96" i="1"/>
  <c r="W95" i="1"/>
  <c r="W94" i="1"/>
  <c r="W93" i="1"/>
  <c r="W92" i="1"/>
  <c r="W91" i="1"/>
  <c r="O9" i="1" l="1"/>
  <c r="X7" i="1"/>
  <c r="P9" i="1" l="1"/>
  <c r="P7" i="1" s="1"/>
  <c r="N9" i="1" l="1"/>
  <c r="N7" i="1" s="1"/>
  <c r="C9" i="1" l="1"/>
  <c r="C5" i="1" s="1"/>
  <c r="M24" i="1" l="1"/>
  <c r="W36" i="1" l="1"/>
  <c r="Z36" i="1" l="1"/>
  <c r="Y36" i="1"/>
  <c r="T25" i="1"/>
  <c r="T20" i="1" s="1"/>
  <c r="W25" i="1" l="1"/>
  <c r="Z25" i="1" l="1"/>
  <c r="Y25" i="1"/>
  <c r="T11" i="1"/>
  <c r="D15" i="3" l="1"/>
  <c r="E15" i="3" l="1"/>
  <c r="F15" i="3"/>
  <c r="V20" i="1" l="1"/>
  <c r="V11" i="1" s="1"/>
  <c r="D16" i="3" l="1"/>
  <c r="D103" i="3" s="1"/>
  <c r="V10" i="1"/>
  <c r="E16" i="3" l="1"/>
  <c r="F16" i="3"/>
  <c r="E103" i="3"/>
  <c r="F103" i="3"/>
  <c r="T57" i="1" l="1"/>
  <c r="W57" i="1" s="1"/>
  <c r="Z57" i="1" l="1"/>
  <c r="Y57" i="1"/>
  <c r="T60" i="1"/>
  <c r="W60" i="1" s="1"/>
  <c r="T50" i="1"/>
  <c r="W50" i="1" s="1"/>
  <c r="Z50" i="1" l="1"/>
  <c r="Y50" i="1"/>
  <c r="Z60" i="1"/>
  <c r="Y60" i="1"/>
  <c r="W75" i="1"/>
  <c r="T48" i="1"/>
  <c r="W48" i="1" l="1"/>
  <c r="Z48" i="1" s="1"/>
  <c r="Z75" i="1"/>
  <c r="Y75" i="1"/>
  <c r="T47" i="1"/>
  <c r="T39" i="1" s="1"/>
  <c r="Y48" i="1" l="1"/>
  <c r="Y56" i="1"/>
  <c r="Z56" i="1"/>
  <c r="T38" i="1"/>
  <c r="W47" i="1"/>
  <c r="T10" i="1" l="1"/>
  <c r="T9" i="1" s="1"/>
  <c r="Z47" i="1"/>
  <c r="Y47" i="1"/>
  <c r="D59" i="3"/>
  <c r="F59" i="3" l="1"/>
  <c r="E59" i="3"/>
  <c r="D102" i="3"/>
  <c r="E102" i="3" l="1"/>
  <c r="F102" i="3"/>
  <c r="W44" i="1" l="1"/>
  <c r="W24" i="1" l="1"/>
  <c r="Z24" i="1" l="1"/>
  <c r="Y24" i="1"/>
  <c r="S38" i="1" l="1"/>
  <c r="D58" i="3" l="1"/>
  <c r="D55" i="3" l="1"/>
  <c r="D52" i="3"/>
  <c r="D53" i="3"/>
  <c r="D51" i="3"/>
  <c r="D57" i="3"/>
  <c r="L10" i="1"/>
  <c r="D56" i="3"/>
  <c r="D50" i="3"/>
  <c r="D54" i="3"/>
  <c r="E58" i="3"/>
  <c r="F58" i="3"/>
  <c r="F54" i="3" l="1"/>
  <c r="E54" i="3"/>
  <c r="E50" i="3"/>
  <c r="F50" i="3"/>
  <c r="F56" i="3"/>
  <c r="E56" i="3"/>
  <c r="E51" i="3"/>
  <c r="F51" i="3"/>
  <c r="F53" i="3"/>
  <c r="E53" i="3"/>
  <c r="F52" i="3"/>
  <c r="E52" i="3"/>
  <c r="F55" i="3"/>
  <c r="E55" i="3"/>
  <c r="P39" i="1"/>
  <c r="M39" i="1"/>
  <c r="D100" i="3"/>
  <c r="E100" i="3" s="1"/>
  <c r="E57" i="3"/>
  <c r="W39" i="1" l="1"/>
  <c r="W38" i="1"/>
  <c r="D49" i="3"/>
  <c r="F49" i="3" l="1"/>
  <c r="D62" i="3"/>
  <c r="E49" i="3"/>
  <c r="Y39" i="1"/>
  <c r="Z39" i="1"/>
  <c r="AA38" i="1"/>
  <c r="Z38" i="1"/>
  <c r="Y38" i="1"/>
  <c r="J11" i="1" l="1"/>
  <c r="G11" i="1"/>
  <c r="H11" i="1"/>
  <c r="K11" i="1"/>
  <c r="I11" i="1"/>
  <c r="E11" i="1"/>
  <c r="F11" i="1"/>
  <c r="D12" i="3" l="1"/>
  <c r="K10" i="1"/>
  <c r="K9" i="1" s="1"/>
  <c r="K7" i="1" s="1"/>
  <c r="D7" i="3"/>
  <c r="F10" i="1"/>
  <c r="F9" i="1" s="1"/>
  <c r="F7" i="1" s="1"/>
  <c r="D6" i="3"/>
  <c r="E10" i="1"/>
  <c r="E9" i="1" s="1"/>
  <c r="E7" i="1" s="1"/>
  <c r="D10" i="3"/>
  <c r="I10" i="1"/>
  <c r="I9" i="1" s="1"/>
  <c r="I7" i="1" s="1"/>
  <c r="D9" i="3"/>
  <c r="H10" i="1"/>
  <c r="H9" i="1" s="1"/>
  <c r="H7" i="1" s="1"/>
  <c r="D8" i="3"/>
  <c r="G10" i="1"/>
  <c r="G9" i="1" s="1"/>
  <c r="G7" i="1" s="1"/>
  <c r="D14" i="3"/>
  <c r="S9" i="1"/>
  <c r="S7" i="1" s="1"/>
  <c r="D11" i="3"/>
  <c r="J10" i="1"/>
  <c r="J9" i="1" s="1"/>
  <c r="J7" i="1" s="1"/>
  <c r="F11" i="3" l="1"/>
  <c r="D98" i="3"/>
  <c r="E11" i="3"/>
  <c r="E14" i="3"/>
  <c r="F14" i="3"/>
  <c r="D101" i="3"/>
  <c r="E8" i="3"/>
  <c r="D95" i="3"/>
  <c r="F8" i="3"/>
  <c r="F9" i="3"/>
  <c r="D96" i="3"/>
  <c r="E9" i="3"/>
  <c r="E10" i="3"/>
  <c r="F10" i="3"/>
  <c r="D97" i="3"/>
  <c r="F6" i="3"/>
  <c r="E6" i="3"/>
  <c r="D93" i="3"/>
  <c r="E7" i="3"/>
  <c r="D94" i="3"/>
  <c r="F7" i="3"/>
  <c r="F12" i="3"/>
  <c r="E12" i="3"/>
  <c r="D99" i="3"/>
  <c r="F99" i="3" l="1"/>
  <c r="E99" i="3"/>
  <c r="E94" i="3"/>
  <c r="F94" i="3"/>
  <c r="F93" i="3"/>
  <c r="E93" i="3"/>
  <c r="F95" i="3"/>
  <c r="E95" i="3"/>
  <c r="F101" i="3"/>
  <c r="E101" i="3"/>
  <c r="F98" i="3"/>
  <c r="E98" i="3"/>
  <c r="E97" i="3"/>
  <c r="F97" i="3"/>
  <c r="E96" i="3"/>
  <c r="F96" i="3"/>
  <c r="M20" i="1" l="1"/>
  <c r="D11" i="1"/>
  <c r="M19" i="1"/>
  <c r="M8" i="1" l="1"/>
  <c r="D10" i="1"/>
  <c r="D5" i="3"/>
  <c r="M11" i="1"/>
  <c r="W20" i="1"/>
  <c r="W11" i="1" s="1"/>
  <c r="M10" i="1" l="1"/>
  <c r="W8" i="1" s="1"/>
  <c r="D9" i="1"/>
  <c r="Z20" i="1"/>
  <c r="Y20" i="1"/>
  <c r="AA20" i="1"/>
  <c r="D18" i="3"/>
  <c r="E5" i="3"/>
  <c r="E18" i="3" s="1"/>
  <c r="F5" i="3"/>
  <c r="D92" i="3"/>
  <c r="D106" i="3" l="1"/>
  <c r="E92" i="3"/>
  <c r="F92" i="3"/>
  <c r="Y11" i="1"/>
  <c r="Z11" i="1"/>
  <c r="D7" i="1"/>
  <c r="M7" i="1" s="1"/>
  <c r="W7" i="1" s="1"/>
  <c r="M9" i="1"/>
  <c r="W9" i="1" s="1"/>
  <c r="Z10" i="1" l="1"/>
  <c r="Y10" i="1"/>
</calcChain>
</file>

<file path=xl/sharedStrings.xml><?xml version="1.0" encoding="utf-8"?>
<sst xmlns="http://schemas.openxmlformats.org/spreadsheetml/2006/main" count="192" uniqueCount="146">
  <si>
    <t>v €</t>
  </si>
  <si>
    <t>príl.č.2</t>
  </si>
  <si>
    <t>STU  s u m á r</t>
  </si>
  <si>
    <t>vstupy z mš</t>
  </si>
  <si>
    <t>SvF</t>
  </si>
  <si>
    <t>SjF</t>
  </si>
  <si>
    <t>FEI</t>
  </si>
  <si>
    <t>FCHPT</t>
  </si>
  <si>
    <t>FA</t>
  </si>
  <si>
    <t>MTF</t>
  </si>
  <si>
    <t>FIIT</t>
  </si>
  <si>
    <t>UM</t>
  </si>
  <si>
    <t xml:space="preserve">UZ ŠDaJ </t>
  </si>
  <si>
    <t>S T U</t>
  </si>
  <si>
    <t>Bežné a kapitálové výdavky spolu</t>
  </si>
  <si>
    <t>Bežné výdavky spolu</t>
  </si>
  <si>
    <t xml:space="preserve">Program  077 </t>
  </si>
  <si>
    <t xml:space="preserve">Podprogram  07711 - VŠ vzdelávanie </t>
  </si>
  <si>
    <t xml:space="preserve">    07711- mzdy</t>
  </si>
  <si>
    <t xml:space="preserve">     v tom účel z MŠ</t>
  </si>
  <si>
    <t>účel stu obstarávanie</t>
  </si>
  <si>
    <t>účel stu integrátori AIS</t>
  </si>
  <si>
    <t xml:space="preserve">    07711- odvody z miezd</t>
  </si>
  <si>
    <t xml:space="preserve">     v tom účel z STU/ FR</t>
  </si>
  <si>
    <t xml:space="preserve">    07711-TaS</t>
  </si>
  <si>
    <t>CUVTIS</t>
  </si>
  <si>
    <t>Podprogram  07712 - veda a technika</t>
  </si>
  <si>
    <t>0771201 - inštituc. veda spolu</t>
  </si>
  <si>
    <t>v tom účelové z STU:</t>
  </si>
  <si>
    <t>FR do 07711</t>
  </si>
  <si>
    <t>Štipendiá doktorandov neúčelove</t>
  </si>
  <si>
    <t xml:space="preserve">      0771201- mzdy</t>
  </si>
  <si>
    <t xml:space="preserve">     v tom účel z STU - FR</t>
  </si>
  <si>
    <t xml:space="preserve">     0771201- odvody</t>
  </si>
  <si>
    <t xml:space="preserve">     0771201 -TaS</t>
  </si>
  <si>
    <t>077 02 02 - VEGA</t>
  </si>
  <si>
    <t>077 02 03 - aplikovaný výskum</t>
  </si>
  <si>
    <t>077 02 04 - MVTS</t>
  </si>
  <si>
    <t>077 02 05 - KEGA</t>
  </si>
  <si>
    <t>Podprogram  077 13 - rozvoj VŠ</t>
  </si>
  <si>
    <t>Podprogram  07715 - sociálne služby</t>
  </si>
  <si>
    <t>0771501 - sociálne štipendiá</t>
  </si>
  <si>
    <t>0771503   ŠD spolu</t>
  </si>
  <si>
    <t xml:space="preserve">     0771503 - ŠD - mzdy</t>
  </si>
  <si>
    <t xml:space="preserve">     0771503 - ŠD - odvody</t>
  </si>
  <si>
    <t xml:space="preserve">     0771503 - ŠD - na ubyt. študentov</t>
  </si>
  <si>
    <t xml:space="preserve">0771503 - strav. príspevok </t>
  </si>
  <si>
    <t>0771503 - kultúra,šport</t>
  </si>
  <si>
    <t>UZ Technik</t>
  </si>
  <si>
    <t>UZ CAŠ</t>
  </si>
  <si>
    <t>UZ MMC</t>
  </si>
  <si>
    <t>fond obnovy</t>
  </si>
  <si>
    <t>CAŠ</t>
  </si>
  <si>
    <t>Fond obnovy</t>
  </si>
  <si>
    <t xml:space="preserve">v tom účelové z STU </t>
  </si>
  <si>
    <t>Know-how centrum</t>
  </si>
  <si>
    <t xml:space="preserve">0771502 - motivačné štipendiá </t>
  </si>
  <si>
    <t>16EUR</t>
  </si>
  <si>
    <t>v tom 16€ vrátane odvodov</t>
  </si>
  <si>
    <t>R+CFS bez účelSTU</t>
  </si>
  <si>
    <t>účel STU</t>
  </si>
  <si>
    <t>TJ Slávia STU Bratislava</t>
  </si>
  <si>
    <t>VŠK FEI STU Bratislava</t>
  </si>
  <si>
    <t xml:space="preserve">ZO TŠ, Strojnícka fakulta STU </t>
  </si>
  <si>
    <t>PK STU Trnava</t>
  </si>
  <si>
    <t>jednotlivci</t>
  </si>
  <si>
    <t>0771502 - motivačné štipendiá pre vybrané štud. Odbory</t>
  </si>
  <si>
    <t>Postdoktorandský program</t>
  </si>
  <si>
    <t>SIVVPP  energie</t>
  </si>
  <si>
    <t xml:space="preserve"> </t>
  </si>
  <si>
    <t>z toho valorizácia ŠJ</t>
  </si>
  <si>
    <t>0771503- ŠD - na prevádzku</t>
  </si>
  <si>
    <t>AS</t>
  </si>
  <si>
    <t>VŠK Strojár</t>
  </si>
  <si>
    <t>UVP</t>
  </si>
  <si>
    <t>činnosť AS</t>
  </si>
  <si>
    <t>v tom FR</t>
  </si>
  <si>
    <t>v tom integrátori AIS, SIVVP</t>
  </si>
  <si>
    <t xml:space="preserve">v tom: účel z Mš      </t>
  </si>
  <si>
    <t>Projektové stredisko</t>
  </si>
  <si>
    <t>Mladý výskumník a excelentné tímy</t>
  </si>
  <si>
    <t>Podpora študentských organizácii</t>
  </si>
  <si>
    <t>Iné univerzitné aktivity</t>
  </si>
  <si>
    <t>Podprogram 07715 03 spolu</t>
  </si>
  <si>
    <t>Fak. ,UM, UVP spolu</t>
  </si>
  <si>
    <t>Spolu</t>
  </si>
  <si>
    <t>SvF - GO strechy na bloku "A"</t>
  </si>
  <si>
    <t>Suma v €</t>
  </si>
  <si>
    <t>Akcia</t>
  </si>
  <si>
    <t>Fond obnovy - rozdelenie</t>
  </si>
  <si>
    <t>FO</t>
  </si>
  <si>
    <t>Účel. STU</t>
  </si>
  <si>
    <t>R+CFS</t>
  </si>
  <si>
    <t>VEDA 0771201</t>
  </si>
  <si>
    <t>07711 (Mzdy+ TaS)</t>
  </si>
  <si>
    <t>Súhrnná tabuľka o rozpise schválenej dotácie STU na rok 2017</t>
  </si>
  <si>
    <t>rok 2016</t>
  </si>
  <si>
    <t>Vedec roka + najlepšia publikácia+umelecký výkon</t>
  </si>
  <si>
    <t>Technik</t>
  </si>
  <si>
    <t>Podprogram 07713 -rozvojový projekt</t>
  </si>
  <si>
    <t>Kapitálová dotácia</t>
  </si>
  <si>
    <t xml:space="preserve">7713- rozvojový projekt </t>
  </si>
  <si>
    <t>zostatok dotácie z minulého roka, z dôvodu, že veľa ciest bolo hradených z projektov</t>
  </si>
  <si>
    <t>minulý rok bol zostatok z roku 2015, ostatné sme dofinancovali z rektorátnych peňazí a ŠDaJ</t>
  </si>
  <si>
    <t>nové</t>
  </si>
  <si>
    <t>nové účel MŠ</t>
  </si>
  <si>
    <t>Účel MŠ - špičkové tímy</t>
  </si>
  <si>
    <t>nová výzva - najlepší umelecký výkon</t>
  </si>
  <si>
    <t>zostatok z minulého roka</t>
  </si>
  <si>
    <t>zabezpečenie hlavnej činnosi UZ</t>
  </si>
  <si>
    <t>zostatok z predchádzajúcich rokov+ dofinancovanie z ďalšej nerozdelenej dotácie</t>
  </si>
  <si>
    <t xml:space="preserve">  </t>
  </si>
  <si>
    <t>17-16</t>
  </si>
  <si>
    <t>17/16</t>
  </si>
  <si>
    <t>FA - OST</t>
  </si>
  <si>
    <t>SjF - oprava havarijného stavu elektrorozvodov</t>
  </si>
  <si>
    <t>FCHPT - delaborácia ožarovacej stanice</t>
  </si>
  <si>
    <t>STU - Športové centrum (bazén+telocvičňa ŠD j. Hronca)</t>
  </si>
  <si>
    <t>FIIT - dobudovanie študovne a knižnice, protipožiarna stena</t>
  </si>
  <si>
    <t>dodá CVT</t>
  </si>
  <si>
    <t>univerzitný šport</t>
  </si>
  <si>
    <t>pretože sa konala univerziada, nekonali sa súťaže na úrovni STU</t>
  </si>
  <si>
    <t>nerozdelená účel</t>
  </si>
  <si>
    <t>80-te výročie vzniku STU</t>
  </si>
  <si>
    <t>súdne spory a poplatky</t>
  </si>
  <si>
    <t>Rozdiel</t>
  </si>
  <si>
    <t>Poznámka</t>
  </si>
  <si>
    <t>v  minulom roku bol zostatok z roku 2015. celková potreba bola 45 400. V tomto roku budeme zamestnávat koordinátorku pre štud. So špec. Potrebami</t>
  </si>
  <si>
    <t>kontrola STU-MŠ</t>
  </si>
  <si>
    <t>propagácia projektov H2020+ členské ESEA</t>
  </si>
  <si>
    <t>Aula Mýtna - ozvučenie, akustika, zobrazovacia technika, modernizácia</t>
  </si>
  <si>
    <t>SPOLU 077 11+077 12</t>
  </si>
  <si>
    <t>NEROZD.</t>
  </si>
  <si>
    <t>Nerozd.</t>
  </si>
  <si>
    <t>v tom na podporu študentov so špecifickými potrebami</t>
  </si>
  <si>
    <t>materiálnotech. a org. zabezp. vzdelávacích činností pre STU (Útvar vzdelávania), mzda koordinátorky potreb študentov so špecifickými potrebami</t>
  </si>
  <si>
    <t>činnosti vedeckej rady (Útvar vedy)</t>
  </si>
  <si>
    <t>zahraničné SC vedenia STU, členské STU v medzinárodných organizáciách EUA a  SEFI, zahraničné aktivity STU (Útvar medzin.mobility štud).</t>
  </si>
  <si>
    <t>inzercia, propagačné materiály STU, PR a mediálne poradenstvo, účasť STU na veľtrhoch (Akadémia-Vapac, Gaudeamus), výstavách, monitoring médií, corporate identity, celouniverzitné akcie, prieskum verejnej mienky o STU. (Útvar práce s verjenosťou)</t>
  </si>
  <si>
    <t>Vydavateľstvo - vydávanie publikácii</t>
  </si>
  <si>
    <t>prvá etapa digitalizácie archívu STU + dobudovanie</t>
  </si>
  <si>
    <t>podpora tímov H2020 + MVTS</t>
  </si>
  <si>
    <t>Knižničné liciencie - Scival, SUTN normy, Versita, IOP Physic, IEEE, CRC-SCI TECH NETBASE, CRC- netbase, SAGE-ENGINEERING...</t>
  </si>
  <si>
    <t xml:space="preserve"> propagácia vedy STU - market. podpora H2020 + členské ESEA, univerzitná vedecká knižnica</t>
  </si>
  <si>
    <t>Výmena (upgrade) serverov, diskových polí, proj. dok. dátovej siete STU, licencie</t>
  </si>
  <si>
    <t>príprava ACCORD, majetkové vysporiadanie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</si>
</sst>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0.0"/>
    <numFmt numFmtId="167" formatCode="#,##0_ ;[Red]\-#,##0\ "/>
  </numFmts>
  <fonts count="7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4"/>
      <color indexed="48"/>
      <name val="Arial CE"/>
      <family val="2"/>
      <charset val="238"/>
    </font>
    <font>
      <b/>
      <i/>
      <sz val="14"/>
      <name val="Arial CE"/>
      <family val="2"/>
      <charset val="238"/>
    </font>
    <font>
      <i/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color indexed="4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indexed="48"/>
      <name val="Arial CE"/>
      <family val="2"/>
      <charset val="238"/>
    </font>
    <font>
      <b/>
      <i/>
      <sz val="10"/>
      <color indexed="48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57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48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Arial CE"/>
      <family val="2"/>
      <charset val="238"/>
    </font>
    <font>
      <sz val="10"/>
      <color indexed="57"/>
      <name val="Arial CE"/>
      <family val="2"/>
      <charset val="238"/>
    </font>
    <font>
      <b/>
      <sz val="12"/>
      <color indexed="48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1"/>
      <name val="Arial CE"/>
      <family val="2"/>
      <charset val="238"/>
    </font>
    <font>
      <sz val="12"/>
      <color indexed="57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sz val="11"/>
      <name val="Times New Roman"/>
      <family val="1"/>
    </font>
    <font>
      <b/>
      <sz val="11"/>
      <color indexed="48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i/>
      <sz val="11"/>
      <name val="Times New Roman"/>
      <family val="1"/>
      <charset val="238"/>
    </font>
    <font>
      <i/>
      <sz val="11"/>
      <name val="Times New Roman"/>
      <family val="1"/>
    </font>
    <font>
      <sz val="11"/>
      <name val="Times New Roman CE"/>
      <family val="1"/>
      <charset val="238"/>
    </font>
    <font>
      <i/>
      <sz val="10"/>
      <name val="Times New Roman"/>
      <family val="1"/>
    </font>
    <font>
      <i/>
      <sz val="10"/>
      <color indexed="48"/>
      <name val="Times New Roman"/>
      <family val="1"/>
    </font>
    <font>
      <i/>
      <sz val="10"/>
      <color rgb="FFFF000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Arial CE"/>
      <family val="2"/>
      <charset val="238"/>
    </font>
    <font>
      <sz val="10"/>
      <name val="Times New Roman"/>
      <family val="1"/>
    </font>
    <font>
      <sz val="11"/>
      <color indexed="48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name val="Arial CE"/>
      <family val="2"/>
      <charset val="238"/>
    </font>
    <font>
      <sz val="8"/>
      <color indexed="48"/>
      <name val="Arial CE"/>
      <family val="2"/>
      <charset val="238"/>
    </font>
    <font>
      <i/>
      <sz val="8"/>
      <name val="Arial CE"/>
      <family val="2"/>
      <charset val="238"/>
    </font>
    <font>
      <b/>
      <i/>
      <sz val="10"/>
      <color indexed="57"/>
      <name val="Arial CE"/>
      <family val="2"/>
      <charset val="238"/>
    </font>
    <font>
      <sz val="10"/>
      <color indexed="48"/>
      <name val="Arial CE"/>
      <family val="2"/>
      <charset val="238"/>
    </font>
    <font>
      <i/>
      <sz val="10"/>
      <color theme="6" tint="-0.499984740745262"/>
      <name val="Times New Roman"/>
      <family val="1"/>
    </font>
    <font>
      <b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sz val="10"/>
      <name val="Times New Roman"/>
      <family val="1"/>
      <charset val="238"/>
    </font>
    <font>
      <sz val="10"/>
      <color theme="4" tint="-0.249977111117893"/>
      <name val="Arial CE"/>
      <family val="2"/>
      <charset val="238"/>
    </font>
    <font>
      <i/>
      <sz val="10"/>
      <name val="Times New Roman"/>
      <family val="1"/>
      <charset val="238"/>
    </font>
    <font>
      <i/>
      <sz val="10"/>
      <color theme="3" tint="0.39997558519241921"/>
      <name val="Times New Roman"/>
      <family val="1"/>
    </font>
    <font>
      <b/>
      <sz val="11"/>
      <color theme="3" tint="0.39997558519241921"/>
      <name val="Times New Roman"/>
      <family val="1"/>
      <charset val="238"/>
    </font>
    <font>
      <b/>
      <sz val="11"/>
      <color indexed="4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rgb="FFFF0000"/>
      <name val="Times New Roman"/>
      <family val="1"/>
    </font>
    <font>
      <b/>
      <sz val="10"/>
      <name val="Arial CE"/>
      <charset val="238"/>
    </font>
    <font>
      <sz val="12"/>
      <color rgb="FFFF000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4" fillId="0" borderId="0"/>
    <xf numFmtId="167" fontId="55" fillId="0" borderId="0"/>
  </cellStyleXfs>
  <cellXfs count="429">
    <xf numFmtId="0" fontId="0" fillId="0" borderId="0" xfId="0"/>
    <xf numFmtId="3" fontId="1" fillId="0" borderId="0" xfId="1" applyNumberFormat="1"/>
    <xf numFmtId="0" fontId="1" fillId="0" borderId="0" xfId="1"/>
    <xf numFmtId="0" fontId="3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" fontId="1" fillId="0" borderId="0" xfId="1" applyNumberFormat="1" applyFont="1" applyFill="1" applyBorder="1" applyAlignment="1">
      <alignment horizontal="right"/>
    </xf>
    <xf numFmtId="1" fontId="1" fillId="0" borderId="0" xfId="1" applyNumberFormat="1" applyFont="1" applyBorder="1" applyAlignment="1">
      <alignment horizontal="right"/>
    </xf>
    <xf numFmtId="1" fontId="6" fillId="0" borderId="0" xfId="1" applyNumberFormat="1" applyFont="1" applyBorder="1" applyAlignment="1">
      <alignment horizontal="right"/>
    </xf>
    <xf numFmtId="0" fontId="6" fillId="0" borderId="0" xfId="1" applyFont="1"/>
    <xf numFmtId="49" fontId="7" fillId="0" borderId="0" xfId="1" applyNumberFormat="1" applyFont="1" applyBorder="1" applyAlignment="1">
      <alignment horizontal="right"/>
    </xf>
    <xf numFmtId="0" fontId="1" fillId="0" borderId="0" xfId="1" applyFont="1"/>
    <xf numFmtId="0" fontId="8" fillId="0" borderId="0" xfId="1" applyFont="1" applyBorder="1" applyAlignment="1">
      <alignment horizontal="center"/>
    </xf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1" fontId="1" fillId="0" borderId="0" xfId="1" applyNumberFormat="1" applyFont="1" applyAlignment="1">
      <alignment horizontal="right"/>
    </xf>
    <xf numFmtId="0" fontId="9" fillId="0" borderId="0" xfId="1" applyFont="1"/>
    <xf numFmtId="0" fontId="10" fillId="0" borderId="0" xfId="1" applyFont="1"/>
    <xf numFmtId="49" fontId="1" fillId="0" borderId="1" xfId="1" applyNumberFormat="1" applyFont="1" applyBorder="1" applyAlignment="1">
      <alignment horizontal="right"/>
    </xf>
    <xf numFmtId="3" fontId="1" fillId="0" borderId="0" xfId="1" applyNumberFormat="1" applyFont="1"/>
    <xf numFmtId="2" fontId="11" fillId="0" borderId="1" xfId="1" applyNumberFormat="1" applyFont="1" applyBorder="1" applyAlignment="1">
      <alignment horizontal="left"/>
    </xf>
    <xf numFmtId="164" fontId="12" fillId="0" borderId="1" xfId="1" applyNumberFormat="1" applyFont="1" applyBorder="1"/>
    <xf numFmtId="165" fontId="12" fillId="0" borderId="1" xfId="1" applyNumberFormat="1" applyFont="1" applyBorder="1"/>
    <xf numFmtId="165" fontId="13" fillId="0" borderId="1" xfId="1" applyNumberFormat="1" applyFont="1" applyBorder="1"/>
    <xf numFmtId="0" fontId="6" fillId="0" borderId="0" xfId="1" applyFont="1" applyBorder="1" applyAlignment="1">
      <alignment horizontal="left"/>
    </xf>
    <xf numFmtId="0" fontId="14" fillId="0" borderId="0" xfId="2"/>
    <xf numFmtId="0" fontId="15" fillId="0" borderId="0" xfId="1" applyFont="1"/>
    <xf numFmtId="0" fontId="16" fillId="0" borderId="2" xfId="1" applyFont="1" applyBorder="1" applyAlignment="1">
      <alignment horizontal="left"/>
    </xf>
    <xf numFmtId="0" fontId="17" fillId="2" borderId="3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/>
    </xf>
    <xf numFmtId="0" fontId="18" fillId="2" borderId="1" xfId="1" applyFont="1" applyFill="1" applyBorder="1" applyAlignment="1">
      <alignment horizontal="center"/>
    </xf>
    <xf numFmtId="0" fontId="18" fillId="2" borderId="4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/>
    </xf>
    <xf numFmtId="3" fontId="21" fillId="0" borderId="0" xfId="1" applyNumberFormat="1" applyFont="1"/>
    <xf numFmtId="0" fontId="21" fillId="0" borderId="0" xfId="1" applyFont="1"/>
    <xf numFmtId="0" fontId="22" fillId="2" borderId="3" xfId="1" applyFont="1" applyFill="1" applyBorder="1" applyAlignment="1">
      <alignment horizontal="center"/>
    </xf>
    <xf numFmtId="3" fontId="23" fillId="2" borderId="3" xfId="1" applyNumberFormat="1" applyFont="1" applyFill="1" applyBorder="1" applyAlignment="1">
      <alignment horizontal="right"/>
    </xf>
    <xf numFmtId="3" fontId="24" fillId="2" borderId="3" xfId="1" applyNumberFormat="1" applyFont="1" applyFill="1" applyBorder="1" applyAlignment="1">
      <alignment horizontal="right"/>
    </xf>
    <xf numFmtId="3" fontId="16" fillId="2" borderId="3" xfId="1" applyNumberFormat="1" applyFont="1" applyFill="1" applyBorder="1" applyAlignment="1">
      <alignment horizontal="center"/>
    </xf>
    <xf numFmtId="3" fontId="25" fillId="0" borderId="0" xfId="1" applyNumberFormat="1" applyFont="1"/>
    <xf numFmtId="0" fontId="26" fillId="0" borderId="0" xfId="1" applyFont="1"/>
    <xf numFmtId="0" fontId="27" fillId="0" borderId="0" xfId="1" applyFont="1"/>
    <xf numFmtId="0" fontId="16" fillId="0" borderId="5" xfId="1" applyFont="1" applyBorder="1" applyAlignment="1">
      <alignment horizontal="center"/>
    </xf>
    <xf numFmtId="0" fontId="18" fillId="2" borderId="5" xfId="1" applyFont="1" applyFill="1" applyBorder="1" applyAlignment="1">
      <alignment horizontal="center"/>
    </xf>
    <xf numFmtId="0" fontId="19" fillId="2" borderId="5" xfId="1" applyFont="1" applyFill="1" applyBorder="1" applyAlignment="1">
      <alignment horizontal="center"/>
    </xf>
    <xf numFmtId="3" fontId="28" fillId="2" borderId="4" xfId="1" applyNumberFormat="1" applyFont="1" applyFill="1" applyBorder="1" applyAlignment="1">
      <alignment horizontal="left" vertical="center" wrapText="1"/>
    </xf>
    <xf numFmtId="3" fontId="28" fillId="2" borderId="4" xfId="1" applyNumberFormat="1" applyFont="1" applyFill="1" applyBorder="1" applyAlignment="1">
      <alignment horizontal="left"/>
    </xf>
    <xf numFmtId="3" fontId="28" fillId="2" borderId="4" xfId="1" applyNumberFormat="1" applyFont="1" applyFill="1" applyBorder="1"/>
    <xf numFmtId="3" fontId="29" fillId="2" borderId="4" xfId="1" applyNumberFormat="1" applyFont="1" applyFill="1" applyBorder="1"/>
    <xf numFmtId="3" fontId="28" fillId="3" borderId="6" xfId="1" applyNumberFormat="1" applyFont="1" applyFill="1" applyBorder="1" applyAlignment="1">
      <alignment horizontal="left" vertical="center" wrapText="1"/>
    </xf>
    <xf numFmtId="3" fontId="28" fillId="3" borderId="4" xfId="1" applyNumberFormat="1" applyFont="1" applyFill="1" applyBorder="1" applyAlignment="1">
      <alignment horizontal="left"/>
    </xf>
    <xf numFmtId="3" fontId="28" fillId="3" borderId="3" xfId="1" applyNumberFormat="1" applyFont="1" applyFill="1" applyBorder="1"/>
    <xf numFmtId="3" fontId="26" fillId="0" borderId="0" xfId="1" applyNumberFormat="1" applyFont="1"/>
    <xf numFmtId="3" fontId="30" fillId="4" borderId="6" xfId="1" applyNumberFormat="1" applyFont="1" applyFill="1" applyBorder="1" applyAlignment="1">
      <alignment horizontal="left" vertical="center" wrapText="1"/>
    </xf>
    <xf numFmtId="3" fontId="31" fillId="4" borderId="4" xfId="1" applyNumberFormat="1" applyFont="1" applyFill="1" applyBorder="1" applyAlignment="1">
      <alignment horizontal="right" vertical="center" wrapText="1"/>
    </xf>
    <xf numFmtId="3" fontId="30" fillId="4" borderId="4" xfId="1" applyNumberFormat="1" applyFont="1" applyFill="1" applyBorder="1" applyAlignment="1">
      <alignment horizontal="right" vertical="center" wrapText="1"/>
    </xf>
    <xf numFmtId="0" fontId="25" fillId="0" borderId="0" xfId="1" applyFont="1"/>
    <xf numFmtId="3" fontId="33" fillId="5" borderId="7" xfId="1" applyNumberFormat="1" applyFont="1" applyFill="1" applyBorder="1" applyAlignment="1">
      <alignment horizontal="left" vertical="center" wrapText="1"/>
    </xf>
    <xf numFmtId="3" fontId="34" fillId="5" borderId="8" xfId="1" applyNumberFormat="1" applyFont="1" applyFill="1" applyBorder="1" applyAlignment="1">
      <alignment horizontal="left"/>
    </xf>
    <xf numFmtId="3" fontId="33" fillId="5" borderId="8" xfId="1" applyNumberFormat="1" applyFont="1" applyFill="1" applyBorder="1"/>
    <xf numFmtId="3" fontId="33" fillId="5" borderId="9" xfId="1" applyNumberFormat="1" applyFont="1" applyFill="1" applyBorder="1"/>
    <xf numFmtId="3" fontId="35" fillId="5" borderId="8" xfId="1" applyNumberFormat="1" applyFont="1" applyFill="1" applyBorder="1"/>
    <xf numFmtId="3" fontId="37" fillId="5" borderId="8" xfId="1" applyNumberFormat="1" applyFont="1" applyFill="1" applyBorder="1"/>
    <xf numFmtId="3" fontId="38" fillId="0" borderId="7" xfId="1" applyNumberFormat="1" applyFont="1" applyBorder="1" applyAlignment="1">
      <alignment horizontal="right" vertical="center" wrapText="1"/>
    </xf>
    <xf numFmtId="3" fontId="38" fillId="0" borderId="7" xfId="1" applyNumberFormat="1" applyFont="1" applyBorder="1" applyAlignment="1">
      <alignment horizontal="left" vertical="center" wrapText="1"/>
    </xf>
    <xf numFmtId="3" fontId="33" fillId="0" borderId="8" xfId="1" applyNumberFormat="1" applyFont="1" applyFill="1" applyBorder="1"/>
    <xf numFmtId="3" fontId="33" fillId="0" borderId="9" xfId="1" applyNumberFormat="1" applyFont="1" applyFill="1" applyBorder="1"/>
    <xf numFmtId="3" fontId="38" fillId="2" borderId="8" xfId="1" applyNumberFormat="1" applyFont="1" applyFill="1" applyBorder="1" applyAlignment="1">
      <alignment horizontal="right"/>
    </xf>
    <xf numFmtId="3" fontId="33" fillId="0" borderId="10" xfId="1" applyNumberFormat="1" applyFont="1" applyFill="1" applyBorder="1"/>
    <xf numFmtId="3" fontId="39" fillId="0" borderId="7" xfId="1" applyNumberFormat="1" applyFont="1" applyBorder="1" applyAlignment="1">
      <alignment horizontal="left" vertical="center" wrapText="1"/>
    </xf>
    <xf numFmtId="3" fontId="33" fillId="6" borderId="13" xfId="1" applyNumberFormat="1" applyFont="1" applyFill="1" applyBorder="1" applyAlignment="1">
      <alignment horizontal="left" vertical="center" wrapText="1"/>
    </xf>
    <xf numFmtId="3" fontId="34" fillId="6" borderId="13" xfId="1" applyNumberFormat="1" applyFont="1" applyFill="1" applyBorder="1" applyAlignment="1">
      <alignment horizontal="left" vertical="center" wrapText="1"/>
    </xf>
    <xf numFmtId="3" fontId="33" fillId="6" borderId="8" xfId="1" applyNumberFormat="1" applyFont="1" applyFill="1" applyBorder="1"/>
    <xf numFmtId="3" fontId="36" fillId="6" borderId="14" xfId="1" applyNumberFormat="1" applyFont="1" applyFill="1" applyBorder="1"/>
    <xf numFmtId="3" fontId="33" fillId="6" borderId="9" xfId="1" applyNumberFormat="1" applyFont="1" applyFill="1" applyBorder="1"/>
    <xf numFmtId="3" fontId="37" fillId="6" borderId="14" xfId="1" applyNumberFormat="1" applyFont="1" applyFill="1" applyBorder="1"/>
    <xf numFmtId="3" fontId="33" fillId="7" borderId="8" xfId="1" applyNumberFormat="1" applyFont="1" applyFill="1" applyBorder="1"/>
    <xf numFmtId="3" fontId="33" fillId="7" borderId="9" xfId="1" applyNumberFormat="1" applyFont="1" applyFill="1" applyBorder="1"/>
    <xf numFmtId="3" fontId="36" fillId="7" borderId="14" xfId="1" applyNumberFormat="1" applyFont="1" applyFill="1" applyBorder="1"/>
    <xf numFmtId="3" fontId="38" fillId="0" borderId="8" xfId="1" applyNumberFormat="1" applyFont="1" applyFill="1" applyBorder="1" applyAlignment="1">
      <alignment horizontal="right"/>
    </xf>
    <xf numFmtId="3" fontId="33" fillId="0" borderId="7" xfId="1" applyNumberFormat="1" applyFont="1" applyFill="1" applyBorder="1"/>
    <xf numFmtId="3" fontId="6" fillId="0" borderId="13" xfId="1" applyNumberFormat="1" applyFont="1" applyBorder="1"/>
    <xf numFmtId="3" fontId="34" fillId="0" borderId="13" xfId="1" applyNumberFormat="1" applyFont="1" applyBorder="1" applyAlignment="1">
      <alignment horizontal="left" vertical="center" wrapText="1"/>
    </xf>
    <xf numFmtId="3" fontId="33" fillId="0" borderId="3" xfId="1" applyNumberFormat="1" applyFont="1" applyFill="1" applyBorder="1"/>
    <xf numFmtId="3" fontId="33" fillId="0" borderId="14" xfId="1" applyNumberFormat="1" applyFont="1" applyBorder="1" applyAlignment="1">
      <alignment horizontal="left" vertical="center" wrapText="1"/>
    </xf>
    <xf numFmtId="3" fontId="34" fillId="0" borderId="14" xfId="1" applyNumberFormat="1" applyFont="1" applyBorder="1" applyAlignment="1">
      <alignment horizontal="left" vertical="center" wrapText="1"/>
    </xf>
    <xf numFmtId="3" fontId="33" fillId="2" borderId="14" xfId="1" applyNumberFormat="1" applyFont="1" applyFill="1" applyBorder="1"/>
    <xf numFmtId="3" fontId="33" fillId="2" borderId="15" xfId="1" applyNumberFormat="1" applyFont="1" applyFill="1" applyBorder="1"/>
    <xf numFmtId="3" fontId="36" fillId="2" borderId="8" xfId="1" applyNumberFormat="1" applyFont="1" applyFill="1" applyBorder="1"/>
    <xf numFmtId="3" fontId="37" fillId="2" borderId="14" xfId="1" applyNumberFormat="1" applyFont="1" applyFill="1" applyBorder="1"/>
    <xf numFmtId="3" fontId="33" fillId="0" borderId="16" xfId="1" applyNumberFormat="1" applyFont="1" applyBorder="1" applyAlignment="1">
      <alignment horizontal="left" vertical="center" wrapText="1"/>
    </xf>
    <xf numFmtId="3" fontId="34" fillId="0" borderId="16" xfId="1" applyNumberFormat="1" applyFont="1" applyBorder="1" applyAlignment="1">
      <alignment horizontal="left" vertical="center" wrapText="1"/>
    </xf>
    <xf numFmtId="3" fontId="33" fillId="6" borderId="17" xfId="1" applyNumberFormat="1" applyFont="1" applyFill="1" applyBorder="1"/>
    <xf numFmtId="3" fontId="33" fillId="6" borderId="18" xfId="1" applyNumberFormat="1" applyFont="1" applyFill="1" applyBorder="1"/>
    <xf numFmtId="3" fontId="36" fillId="6" borderId="19" xfId="1" applyNumberFormat="1" applyFont="1" applyFill="1" applyBorder="1"/>
    <xf numFmtId="3" fontId="37" fillId="6" borderId="17" xfId="1" applyNumberFormat="1" applyFont="1" applyFill="1" applyBorder="1"/>
    <xf numFmtId="3" fontId="30" fillId="4" borderId="4" xfId="1" applyNumberFormat="1" applyFont="1" applyFill="1" applyBorder="1" applyAlignment="1">
      <alignment horizontal="right"/>
    </xf>
    <xf numFmtId="3" fontId="33" fillId="2" borderId="11" xfId="1" applyNumberFormat="1" applyFont="1" applyFill="1" applyBorder="1" applyAlignment="1">
      <alignment horizontal="right" vertical="center" wrapText="1"/>
    </xf>
    <xf numFmtId="3" fontId="34" fillId="2" borderId="12" xfId="1" applyNumberFormat="1" applyFont="1" applyFill="1" applyBorder="1" applyAlignment="1">
      <alignment horizontal="left"/>
    </xf>
    <xf numFmtId="3" fontId="30" fillId="0" borderId="12" xfId="1" applyNumberFormat="1" applyFont="1" applyFill="1" applyBorder="1"/>
    <xf numFmtId="3" fontId="41" fillId="0" borderId="12" xfId="1" applyNumberFormat="1" applyFont="1" applyFill="1" applyBorder="1"/>
    <xf numFmtId="3" fontId="33" fillId="0" borderId="12" xfId="1" applyNumberFormat="1" applyFont="1" applyFill="1" applyBorder="1"/>
    <xf numFmtId="3" fontId="30" fillId="0" borderId="11" xfId="1" applyNumberFormat="1" applyFont="1" applyFill="1" applyBorder="1"/>
    <xf numFmtId="3" fontId="33" fillId="2" borderId="7" xfId="1" applyNumberFormat="1" applyFont="1" applyFill="1" applyBorder="1" applyAlignment="1">
      <alignment horizontal="right" vertical="center" wrapText="1"/>
    </xf>
    <xf numFmtId="3" fontId="34" fillId="2" borderId="7" xfId="1" applyNumberFormat="1" applyFont="1" applyFill="1" applyBorder="1" applyAlignment="1">
      <alignment horizontal="left"/>
    </xf>
    <xf numFmtId="3" fontId="30" fillId="0" borderId="8" xfId="1" applyNumberFormat="1" applyFont="1" applyFill="1" applyBorder="1"/>
    <xf numFmtId="3" fontId="30" fillId="0" borderId="21" xfId="1" applyNumberFormat="1" applyFont="1" applyFill="1" applyBorder="1"/>
    <xf numFmtId="3" fontId="33" fillId="0" borderId="21" xfId="1" applyNumberFormat="1" applyFont="1" applyFill="1" applyBorder="1"/>
    <xf numFmtId="3" fontId="30" fillId="0" borderId="23" xfId="1" applyNumberFormat="1" applyFont="1" applyFill="1" applyBorder="1"/>
    <xf numFmtId="3" fontId="41" fillId="0" borderId="14" xfId="1" applyNumberFormat="1" applyFont="1" applyFill="1" applyBorder="1"/>
    <xf numFmtId="3" fontId="33" fillId="0" borderId="13" xfId="1" applyNumberFormat="1" applyFont="1" applyBorder="1" applyAlignment="1">
      <alignment horizontal="left" vertical="center" wrapText="1"/>
    </xf>
    <xf numFmtId="3" fontId="41" fillId="0" borderId="8" xfId="1" applyNumberFormat="1" applyFont="1" applyFill="1" applyBorder="1"/>
    <xf numFmtId="3" fontId="34" fillId="5" borderId="7" xfId="1" applyNumberFormat="1" applyFont="1" applyFill="1" applyBorder="1" applyAlignment="1">
      <alignment horizontal="left" vertical="center" wrapText="1"/>
    </xf>
    <xf numFmtId="3" fontId="36" fillId="5" borderId="8" xfId="1" applyNumberFormat="1" applyFont="1" applyFill="1" applyBorder="1"/>
    <xf numFmtId="3" fontId="36" fillId="5" borderId="9" xfId="1" applyNumberFormat="1" applyFont="1" applyFill="1" applyBorder="1"/>
    <xf numFmtId="3" fontId="36" fillId="0" borderId="9" xfId="1" applyNumberFormat="1" applyFont="1" applyFill="1" applyBorder="1"/>
    <xf numFmtId="3" fontId="36" fillId="6" borderId="9" xfId="1" applyNumberFormat="1" applyFont="1" applyFill="1" applyBorder="1"/>
    <xf numFmtId="3" fontId="33" fillId="7" borderId="14" xfId="1" applyNumberFormat="1" applyFont="1" applyFill="1" applyBorder="1" applyAlignment="1">
      <alignment horizontal="left" vertical="center" wrapText="1"/>
    </xf>
    <xf numFmtId="3" fontId="34" fillId="7" borderId="14" xfId="1" applyNumberFormat="1" applyFont="1" applyFill="1" applyBorder="1" applyAlignment="1">
      <alignment horizontal="left" vertical="center" wrapText="1"/>
    </xf>
    <xf numFmtId="3" fontId="36" fillId="7" borderId="9" xfId="1" applyNumberFormat="1" applyFont="1" applyFill="1" applyBorder="1"/>
    <xf numFmtId="3" fontId="33" fillId="6" borderId="14" xfId="1" applyNumberFormat="1" applyFont="1" applyFill="1" applyBorder="1"/>
    <xf numFmtId="3" fontId="33" fillId="6" borderId="15" xfId="1" applyNumberFormat="1" applyFont="1" applyFill="1" applyBorder="1"/>
    <xf numFmtId="3" fontId="33" fillId="6" borderId="24" xfId="1" applyNumberFormat="1" applyFont="1" applyFill="1" applyBorder="1"/>
    <xf numFmtId="3" fontId="33" fillId="0" borderId="25" xfId="1" applyNumberFormat="1" applyFont="1" applyBorder="1" applyAlignment="1">
      <alignment horizontal="left" vertical="center" wrapText="1"/>
    </xf>
    <xf numFmtId="3" fontId="34" fillId="0" borderId="25" xfId="1" applyNumberFormat="1" applyFont="1" applyBorder="1" applyAlignment="1">
      <alignment horizontal="left" vertical="center" wrapText="1"/>
    </xf>
    <xf numFmtId="3" fontId="33" fillId="6" borderId="26" xfId="1" applyNumberFormat="1" applyFont="1" applyFill="1" applyBorder="1"/>
    <xf numFmtId="3" fontId="33" fillId="6" borderId="27" xfId="1" applyNumberFormat="1" applyFont="1" applyFill="1" applyBorder="1"/>
    <xf numFmtId="3" fontId="33" fillId="6" borderId="28" xfId="1" applyNumberFormat="1" applyFont="1" applyFill="1" applyBorder="1"/>
    <xf numFmtId="3" fontId="36" fillId="6" borderId="26" xfId="1" applyNumberFormat="1" applyFont="1" applyFill="1" applyBorder="1"/>
    <xf numFmtId="3" fontId="30" fillId="7" borderId="7" xfId="1" applyNumberFormat="1" applyFont="1" applyFill="1" applyBorder="1" applyAlignment="1">
      <alignment horizontal="left" vertical="center" wrapText="1"/>
    </xf>
    <xf numFmtId="3" fontId="31" fillId="7" borderId="7" xfId="1" applyNumberFormat="1" applyFont="1" applyFill="1" applyBorder="1" applyAlignment="1">
      <alignment horizontal="left" vertical="center" wrapText="1"/>
    </xf>
    <xf numFmtId="3" fontId="30" fillId="7" borderId="8" xfId="1" applyNumberFormat="1" applyFont="1" applyFill="1" applyBorder="1"/>
    <xf numFmtId="3" fontId="30" fillId="7" borderId="9" xfId="1" applyNumberFormat="1" applyFont="1" applyFill="1" applyBorder="1"/>
    <xf numFmtId="3" fontId="30" fillId="7" borderId="21" xfId="1" applyNumberFormat="1" applyFont="1" applyFill="1" applyBorder="1"/>
    <xf numFmtId="3" fontId="32" fillId="7" borderId="8" xfId="1" applyNumberFormat="1" applyFont="1" applyFill="1" applyBorder="1"/>
    <xf numFmtId="3" fontId="42" fillId="7" borderId="8" xfId="1" applyNumberFormat="1" applyFont="1" applyFill="1" applyBorder="1"/>
    <xf numFmtId="3" fontId="18" fillId="0" borderId="25" xfId="1" applyNumberFormat="1" applyFont="1" applyBorder="1" applyAlignment="1">
      <alignment horizontal="left" vertical="center" wrapText="1"/>
    </xf>
    <xf numFmtId="3" fontId="17" fillId="0" borderId="16" xfId="1" applyNumberFormat="1" applyFont="1" applyBorder="1" applyAlignment="1">
      <alignment horizontal="left" vertical="center" wrapText="1"/>
    </xf>
    <xf numFmtId="3" fontId="43" fillId="6" borderId="14" xfId="1" applyNumberFormat="1" applyFont="1" applyFill="1" applyBorder="1"/>
    <xf numFmtId="3" fontId="43" fillId="6" borderId="15" xfId="1" applyNumberFormat="1" applyFont="1" applyFill="1" applyBorder="1"/>
    <xf numFmtId="3" fontId="43" fillId="6" borderId="24" xfId="1" applyNumberFormat="1" applyFont="1" applyFill="1" applyBorder="1"/>
    <xf numFmtId="3" fontId="38" fillId="6" borderId="14" xfId="1" applyNumberFormat="1" applyFont="1" applyFill="1" applyBorder="1"/>
    <xf numFmtId="3" fontId="30" fillId="4" borderId="4" xfId="1" applyNumberFormat="1" applyFont="1" applyFill="1" applyBorder="1" applyAlignment="1">
      <alignment horizontal="left" vertical="center" wrapText="1"/>
    </xf>
    <xf numFmtId="3" fontId="33" fillId="0" borderId="12" xfId="1" applyNumberFormat="1" applyFont="1" applyFill="1" applyBorder="1" applyAlignment="1">
      <alignment horizontal="left" vertical="center" wrapText="1"/>
    </xf>
    <xf numFmtId="3" fontId="45" fillId="0" borderId="12" xfId="1" applyNumberFormat="1" applyFont="1" applyFill="1" applyBorder="1"/>
    <xf numFmtId="3" fontId="41" fillId="0" borderId="12" xfId="1" applyNumberFormat="1" applyFont="1" applyFill="1" applyBorder="1" applyAlignment="1">
      <alignment horizontal="right"/>
    </xf>
    <xf numFmtId="0" fontId="1" fillId="0" borderId="0" xfId="1" applyFill="1"/>
    <xf numFmtId="3" fontId="33" fillId="0" borderId="14" xfId="1" applyNumberFormat="1" applyFont="1" applyFill="1" applyBorder="1" applyAlignment="1">
      <alignment horizontal="left" vertical="center" wrapText="1"/>
    </xf>
    <xf numFmtId="3" fontId="33" fillId="0" borderId="14" xfId="1" applyNumberFormat="1" applyFont="1" applyFill="1" applyBorder="1"/>
    <xf numFmtId="3" fontId="45" fillId="0" borderId="14" xfId="1" applyNumberFormat="1" applyFont="1" applyFill="1" applyBorder="1"/>
    <xf numFmtId="3" fontId="33" fillId="0" borderId="14" xfId="1" applyNumberFormat="1" applyFont="1" applyFill="1" applyBorder="1" applyAlignment="1">
      <alignment horizontal="right"/>
    </xf>
    <xf numFmtId="0" fontId="1" fillId="0" borderId="0" xfId="1" applyFont="1" applyFill="1"/>
    <xf numFmtId="3" fontId="33" fillId="0" borderId="21" xfId="1" applyNumberFormat="1" applyFont="1" applyFill="1" applyBorder="1" applyAlignment="1">
      <alignment horizontal="right" vertical="center" wrapText="1"/>
    </xf>
    <xf numFmtId="0" fontId="25" fillId="0" borderId="0" xfId="1" applyFont="1" applyFill="1"/>
    <xf numFmtId="3" fontId="33" fillId="5" borderId="8" xfId="1" applyNumberFormat="1" applyFont="1" applyFill="1" applyBorder="1" applyAlignment="1">
      <alignment horizontal="left" vertical="center" wrapText="1"/>
    </xf>
    <xf numFmtId="3" fontId="41" fillId="5" borderId="14" xfId="1" applyNumberFormat="1" applyFont="1" applyFill="1" applyBorder="1"/>
    <xf numFmtId="3" fontId="33" fillId="5" borderId="14" xfId="1" applyNumberFormat="1" applyFont="1" applyFill="1" applyBorder="1"/>
    <xf numFmtId="3" fontId="33" fillId="5" borderId="15" xfId="1" applyNumberFormat="1" applyFont="1" applyFill="1" applyBorder="1"/>
    <xf numFmtId="3" fontId="33" fillId="5" borderId="24" xfId="1" applyNumberFormat="1" applyFont="1" applyFill="1" applyBorder="1"/>
    <xf numFmtId="3" fontId="33" fillId="6" borderId="14" xfId="1" applyNumberFormat="1" applyFont="1" applyFill="1" applyBorder="1" applyAlignment="1">
      <alignment horizontal="left" vertical="center" wrapText="1"/>
    </xf>
    <xf numFmtId="3" fontId="41" fillId="6" borderId="14" xfId="1" applyNumberFormat="1" applyFont="1" applyFill="1" applyBorder="1"/>
    <xf numFmtId="3" fontId="36" fillId="6" borderId="8" xfId="1" applyNumberFormat="1" applyFont="1" applyFill="1" applyBorder="1"/>
    <xf numFmtId="3" fontId="41" fillId="7" borderId="14" xfId="1" applyNumberFormat="1" applyFont="1" applyFill="1" applyBorder="1"/>
    <xf numFmtId="3" fontId="33" fillId="7" borderId="14" xfId="1" applyNumberFormat="1" applyFont="1" applyFill="1" applyBorder="1"/>
    <xf numFmtId="3" fontId="33" fillId="7" borderId="15" xfId="1" applyNumberFormat="1" applyFont="1" applyFill="1" applyBorder="1"/>
    <xf numFmtId="3" fontId="33" fillId="7" borderId="24" xfId="1" applyNumberFormat="1" applyFont="1" applyFill="1" applyBorder="1"/>
    <xf numFmtId="3" fontId="33" fillId="2" borderId="8" xfId="1" applyNumberFormat="1" applyFont="1" applyFill="1" applyBorder="1" applyAlignment="1">
      <alignment horizontal="left" vertical="center" wrapText="1"/>
    </xf>
    <xf numFmtId="3" fontId="36" fillId="0" borderId="14" xfId="1" applyNumberFormat="1" applyFont="1" applyFill="1" applyBorder="1"/>
    <xf numFmtId="3" fontId="33" fillId="0" borderId="15" xfId="1" applyNumberFormat="1" applyFont="1" applyFill="1" applyBorder="1"/>
    <xf numFmtId="3" fontId="33" fillId="0" borderId="24" xfId="1" applyNumberFormat="1" applyFont="1" applyFill="1" applyBorder="1"/>
    <xf numFmtId="3" fontId="33" fillId="0" borderId="26" xfId="1" applyNumberFormat="1" applyFont="1" applyBorder="1" applyAlignment="1">
      <alignment horizontal="left" vertical="center" wrapText="1"/>
    </xf>
    <xf numFmtId="3" fontId="33" fillId="0" borderId="26" xfId="1" applyNumberFormat="1" applyFont="1" applyFill="1" applyBorder="1"/>
    <xf numFmtId="1" fontId="33" fillId="0" borderId="26" xfId="1" applyNumberFormat="1" applyFont="1" applyFill="1" applyBorder="1"/>
    <xf numFmtId="3" fontId="36" fillId="0" borderId="26" xfId="1" applyNumberFormat="1" applyFont="1" applyFill="1" applyBorder="1"/>
    <xf numFmtId="3" fontId="33" fillId="0" borderId="27" xfId="1" applyNumberFormat="1" applyFont="1" applyFill="1" applyBorder="1"/>
    <xf numFmtId="3" fontId="33" fillId="0" borderId="28" xfId="1" applyNumberFormat="1" applyFont="1" applyFill="1" applyBorder="1"/>
    <xf numFmtId="3" fontId="33" fillId="0" borderId="26" xfId="1" applyNumberFormat="1" applyFont="1" applyFill="1" applyBorder="1" applyAlignment="1">
      <alignment horizontal="right" vertical="center" wrapText="1"/>
    </xf>
    <xf numFmtId="0" fontId="46" fillId="0" borderId="0" xfId="1" applyFont="1"/>
    <xf numFmtId="3" fontId="47" fillId="0" borderId="0" xfId="1" applyNumberFormat="1" applyFont="1" applyAlignment="1">
      <alignment horizontal="left"/>
    </xf>
    <xf numFmtId="0" fontId="46" fillId="2" borderId="0" xfId="1" applyFont="1" applyFill="1"/>
    <xf numFmtId="0" fontId="48" fillId="0" borderId="0" xfId="1" applyFont="1"/>
    <xf numFmtId="0" fontId="47" fillId="0" borderId="0" xfId="1" applyFont="1" applyAlignment="1">
      <alignment horizontal="left"/>
    </xf>
    <xf numFmtId="166" fontId="1" fillId="0" borderId="0" xfId="1" applyNumberFormat="1"/>
    <xf numFmtId="0" fontId="49" fillId="0" borderId="0" xfId="1" applyFont="1"/>
    <xf numFmtId="0" fontId="50" fillId="0" borderId="0" xfId="1" applyFont="1"/>
    <xf numFmtId="0" fontId="2" fillId="0" borderId="0" xfId="1" applyFont="1" applyBorder="1" applyAlignment="1">
      <alignment horizontal="center"/>
    </xf>
    <xf numFmtId="0" fontId="18" fillId="9" borderId="4" xfId="1" applyFont="1" applyFill="1" applyBorder="1" applyAlignment="1">
      <alignment horizontal="center"/>
    </xf>
    <xf numFmtId="0" fontId="18" fillId="9" borderId="3" xfId="1" applyFont="1" applyFill="1" applyBorder="1" applyAlignment="1">
      <alignment horizontal="center"/>
    </xf>
    <xf numFmtId="3" fontId="33" fillId="6" borderId="21" xfId="1" applyNumberFormat="1" applyFont="1" applyFill="1" applyBorder="1"/>
    <xf numFmtId="0" fontId="6" fillId="0" borderId="31" xfId="1" applyFont="1" applyBorder="1"/>
    <xf numFmtId="3" fontId="51" fillId="0" borderId="7" xfId="1" applyNumberFormat="1" applyFont="1" applyBorder="1" applyAlignment="1">
      <alignment horizontal="right" vertical="center" wrapText="1"/>
    </xf>
    <xf numFmtId="3" fontId="31" fillId="4" borderId="4" xfId="1" applyNumberFormat="1" applyFont="1" applyFill="1" applyBorder="1" applyAlignment="1">
      <alignment horizontal="left" vertical="center" wrapText="1"/>
    </xf>
    <xf numFmtId="3" fontId="44" fillId="0" borderId="12" xfId="1" applyNumberFormat="1" applyFont="1" applyFill="1" applyBorder="1" applyAlignment="1">
      <alignment horizontal="left" vertical="center" wrapText="1"/>
    </xf>
    <xf numFmtId="3" fontId="34" fillId="0" borderId="14" xfId="1" applyNumberFormat="1" applyFont="1" applyFill="1" applyBorder="1" applyAlignment="1">
      <alignment horizontal="left" vertical="center" wrapText="1"/>
    </xf>
    <xf numFmtId="3" fontId="34" fillId="5" borderId="8" xfId="1" applyNumberFormat="1" applyFont="1" applyFill="1" applyBorder="1" applyAlignment="1">
      <alignment horizontal="left" vertical="center" wrapText="1"/>
    </xf>
    <xf numFmtId="3" fontId="34" fillId="6" borderId="14" xfId="1" applyNumberFormat="1" applyFont="1" applyFill="1" applyBorder="1" applyAlignment="1">
      <alignment horizontal="left" vertical="center" wrapText="1"/>
    </xf>
    <xf numFmtId="3" fontId="34" fillId="2" borderId="8" xfId="1" applyNumberFormat="1" applyFont="1" applyFill="1" applyBorder="1" applyAlignment="1">
      <alignment horizontal="left" vertical="center" wrapText="1"/>
    </xf>
    <xf numFmtId="3" fontId="31" fillId="4" borderId="4" xfId="1" applyNumberFormat="1" applyFont="1" applyFill="1" applyBorder="1" applyAlignment="1">
      <alignment horizontal="left"/>
    </xf>
    <xf numFmtId="3" fontId="34" fillId="0" borderId="26" xfId="1" applyNumberFormat="1" applyFont="1" applyBorder="1" applyAlignment="1">
      <alignment horizontal="left" vertical="center" wrapText="1"/>
    </xf>
    <xf numFmtId="3" fontId="33" fillId="0" borderId="23" xfId="1" applyNumberFormat="1" applyFont="1" applyFill="1" applyBorder="1"/>
    <xf numFmtId="3" fontId="6" fillId="0" borderId="7" xfId="1" applyNumberFormat="1" applyFont="1" applyBorder="1"/>
    <xf numFmtId="3" fontId="32" fillId="0" borderId="20" xfId="1" applyNumberFormat="1" applyFont="1" applyFill="1" applyBorder="1"/>
    <xf numFmtId="3" fontId="32" fillId="0" borderId="21" xfId="1" applyNumberFormat="1" applyFont="1" applyFill="1" applyBorder="1"/>
    <xf numFmtId="3" fontId="6" fillId="0" borderId="29" xfId="1" applyNumberFormat="1" applyFont="1" applyBorder="1"/>
    <xf numFmtId="3" fontId="52" fillId="0" borderId="8" xfId="1" applyNumberFormat="1" applyFont="1" applyFill="1" applyBorder="1"/>
    <xf numFmtId="3" fontId="38" fillId="10" borderId="7" xfId="1" applyNumberFormat="1" applyFont="1" applyFill="1" applyBorder="1" applyAlignment="1">
      <alignment horizontal="right" vertical="center" wrapText="1"/>
    </xf>
    <xf numFmtId="3" fontId="38" fillId="10" borderId="7" xfId="1" applyNumberFormat="1" applyFont="1" applyFill="1" applyBorder="1" applyAlignment="1">
      <alignment horizontal="left" vertical="center" wrapText="1"/>
    </xf>
    <xf numFmtId="3" fontId="33" fillId="10" borderId="7" xfId="1" applyNumberFormat="1" applyFont="1" applyFill="1" applyBorder="1"/>
    <xf numFmtId="0" fontId="6" fillId="10" borderId="0" xfId="1" applyFont="1" applyFill="1"/>
    <xf numFmtId="3" fontId="38" fillId="10" borderId="8" xfId="1" applyNumberFormat="1" applyFont="1" applyFill="1" applyBorder="1" applyAlignment="1">
      <alignment horizontal="right"/>
    </xf>
    <xf numFmtId="3" fontId="6" fillId="10" borderId="21" xfId="1" applyNumberFormat="1" applyFont="1" applyFill="1" applyBorder="1"/>
    <xf numFmtId="3" fontId="52" fillId="10" borderId="8" xfId="1" applyNumberFormat="1" applyFont="1" applyFill="1" applyBorder="1"/>
    <xf numFmtId="3" fontId="21" fillId="0" borderId="4" xfId="1" applyNumberFormat="1" applyFont="1" applyBorder="1"/>
    <xf numFmtId="3" fontId="52" fillId="0" borderId="12" xfId="1" applyNumberFormat="1" applyFont="1" applyFill="1" applyBorder="1"/>
    <xf numFmtId="3" fontId="52" fillId="0" borderId="22" xfId="1" applyNumberFormat="1" applyFont="1" applyFill="1" applyBorder="1"/>
    <xf numFmtId="3" fontId="30" fillId="5" borderId="8" xfId="1" applyNumberFormat="1" applyFont="1" applyFill="1" applyBorder="1"/>
    <xf numFmtId="3" fontId="30" fillId="5" borderId="9" xfId="1" applyNumberFormat="1" applyFont="1" applyFill="1" applyBorder="1"/>
    <xf numFmtId="3" fontId="30" fillId="5" borderId="10" xfId="1" applyNumberFormat="1" applyFont="1" applyFill="1" applyBorder="1"/>
    <xf numFmtId="3" fontId="32" fillId="5" borderId="11" xfId="1" applyNumberFormat="1" applyFont="1" applyFill="1" applyBorder="1"/>
    <xf numFmtId="3" fontId="53" fillId="5" borderId="8" xfId="1" applyNumberFormat="1" applyFont="1" applyFill="1" applyBorder="1"/>
    <xf numFmtId="3" fontId="21" fillId="11" borderId="4" xfId="1" applyNumberFormat="1" applyFont="1" applyFill="1" applyBorder="1"/>
    <xf numFmtId="0" fontId="18" fillId="0" borderId="4" xfId="1" applyFont="1" applyFill="1" applyBorder="1" applyAlignment="1">
      <alignment horizontal="center"/>
    </xf>
    <xf numFmtId="165" fontId="12" fillId="0" borderId="1" xfId="1" applyNumberFormat="1" applyFont="1" applyFill="1" applyBorder="1"/>
    <xf numFmtId="3" fontId="33" fillId="12" borderId="8" xfId="1" applyNumberFormat="1" applyFont="1" applyFill="1" applyBorder="1"/>
    <xf numFmtId="3" fontId="33" fillId="12" borderId="7" xfId="1" applyNumberFormat="1" applyFont="1" applyFill="1" applyBorder="1" applyAlignment="1">
      <alignment horizontal="right" vertical="center" wrapText="1"/>
    </xf>
    <xf numFmtId="3" fontId="34" fillId="12" borderId="7" xfId="1" applyNumberFormat="1" applyFont="1" applyFill="1" applyBorder="1" applyAlignment="1">
      <alignment horizontal="left"/>
    </xf>
    <xf numFmtId="3" fontId="30" fillId="12" borderId="8" xfId="1" applyNumberFormat="1" applyFont="1" applyFill="1" applyBorder="1"/>
    <xf numFmtId="3" fontId="30" fillId="12" borderId="21" xfId="1" applyNumberFormat="1" applyFont="1" applyFill="1" applyBorder="1"/>
    <xf numFmtId="3" fontId="52" fillId="12" borderId="19" xfId="1" applyNumberFormat="1" applyFont="1" applyFill="1" applyBorder="1"/>
    <xf numFmtId="3" fontId="33" fillId="12" borderId="21" xfId="1" applyNumberFormat="1" applyFont="1" applyFill="1" applyBorder="1"/>
    <xf numFmtId="3" fontId="30" fillId="12" borderId="23" xfId="1" applyNumberFormat="1" applyFont="1" applyFill="1" applyBorder="1"/>
    <xf numFmtId="3" fontId="33" fillId="12" borderId="14" xfId="1" applyNumberFormat="1" applyFont="1" applyFill="1" applyBorder="1" applyAlignment="1">
      <alignment horizontal="left" vertical="center" wrapText="1"/>
    </xf>
    <xf numFmtId="3" fontId="34" fillId="12" borderId="14" xfId="1" applyNumberFormat="1" applyFont="1" applyFill="1" applyBorder="1" applyAlignment="1">
      <alignment horizontal="left" vertical="center" wrapText="1"/>
    </xf>
    <xf numFmtId="3" fontId="41" fillId="12" borderId="14" xfId="1" applyNumberFormat="1" applyFont="1" applyFill="1" applyBorder="1"/>
    <xf numFmtId="3" fontId="33" fillId="12" borderId="14" xfId="1" applyNumberFormat="1" applyFont="1" applyFill="1" applyBorder="1"/>
    <xf numFmtId="3" fontId="36" fillId="12" borderId="8" xfId="1" applyNumberFormat="1" applyFont="1" applyFill="1" applyBorder="1"/>
    <xf numFmtId="3" fontId="33" fillId="12" borderId="24" xfId="1" applyNumberFormat="1" applyFont="1" applyFill="1" applyBorder="1"/>
    <xf numFmtId="3" fontId="36" fillId="12" borderId="14" xfId="1" applyNumberFormat="1" applyFont="1" applyFill="1" applyBorder="1"/>
    <xf numFmtId="3" fontId="33" fillId="12" borderId="15" xfId="1" applyNumberFormat="1" applyFont="1" applyFill="1" applyBorder="1"/>
    <xf numFmtId="1" fontId="38" fillId="2" borderId="0" xfId="1" applyNumberFormat="1" applyFont="1" applyFill="1" applyBorder="1"/>
    <xf numFmtId="0" fontId="1" fillId="2" borderId="0" xfId="1" applyFont="1" applyFill="1"/>
    <xf numFmtId="167" fontId="33" fillId="0" borderId="34" xfId="4" applyFont="1" applyFill="1" applyBorder="1" applyAlignment="1">
      <alignment horizontal="right" vertical="center" wrapText="1" indent="1"/>
    </xf>
    <xf numFmtId="1" fontId="1" fillId="0" borderId="0" xfId="1" applyNumberFormat="1" applyFont="1"/>
    <xf numFmtId="0" fontId="1" fillId="0" borderId="14" xfId="1" applyBorder="1"/>
    <xf numFmtId="0" fontId="25" fillId="0" borderId="30" xfId="1" applyFont="1" applyBorder="1"/>
    <xf numFmtId="0" fontId="6" fillId="0" borderId="30" xfId="1" applyFont="1" applyBorder="1"/>
    <xf numFmtId="0" fontId="6" fillId="0" borderId="36" xfId="1" applyFont="1" applyBorder="1"/>
    <xf numFmtId="3" fontId="19" fillId="2" borderId="5" xfId="1" applyNumberFormat="1" applyFont="1" applyFill="1" applyBorder="1" applyAlignment="1">
      <alignment horizontal="center"/>
    </xf>
    <xf numFmtId="3" fontId="33" fillId="0" borderId="19" xfId="1" applyNumberFormat="1" applyFont="1" applyFill="1" applyBorder="1"/>
    <xf numFmtId="0" fontId="40" fillId="0" borderId="0" xfId="1" applyFont="1"/>
    <xf numFmtId="3" fontId="33" fillId="7" borderId="8" xfId="1" applyNumberFormat="1" applyFont="1" applyFill="1" applyBorder="1" applyAlignment="1">
      <alignment horizontal="left" vertical="center" wrapText="1"/>
    </xf>
    <xf numFmtId="3" fontId="34" fillId="7" borderId="8" xfId="1" applyNumberFormat="1" applyFont="1" applyFill="1" applyBorder="1" applyAlignment="1">
      <alignment horizontal="left" vertical="center" wrapText="1"/>
    </xf>
    <xf numFmtId="3" fontId="33" fillId="7" borderId="21" xfId="1" applyNumberFormat="1" applyFont="1" applyFill="1" applyBorder="1"/>
    <xf numFmtId="3" fontId="17" fillId="2" borderId="5" xfId="1" applyNumberFormat="1" applyFont="1" applyFill="1" applyBorder="1" applyAlignment="1">
      <alignment horizontal="center"/>
    </xf>
    <xf numFmtId="3" fontId="1" fillId="0" borderId="0" xfId="1" applyNumberFormat="1" applyFill="1"/>
    <xf numFmtId="0" fontId="25" fillId="0" borderId="26" xfId="1" applyFont="1" applyBorder="1"/>
    <xf numFmtId="3" fontId="33" fillId="0" borderId="17" xfId="1" applyNumberFormat="1" applyFont="1" applyFill="1" applyBorder="1" applyAlignment="1">
      <alignment horizontal="left" vertical="center" wrapText="1"/>
    </xf>
    <xf numFmtId="3" fontId="34" fillId="0" borderId="17" xfId="1" applyNumberFormat="1" applyFont="1" applyFill="1" applyBorder="1" applyAlignment="1">
      <alignment horizontal="left" vertical="center" wrapText="1"/>
    </xf>
    <xf numFmtId="3" fontId="41" fillId="0" borderId="17" xfId="1" applyNumberFormat="1" applyFont="1" applyFill="1" applyBorder="1"/>
    <xf numFmtId="3" fontId="45" fillId="0" borderId="17" xfId="1" applyNumberFormat="1" applyFont="1" applyFill="1" applyBorder="1"/>
    <xf numFmtId="3" fontId="33" fillId="0" borderId="33" xfId="1" applyNumberFormat="1" applyFont="1" applyFill="1" applyBorder="1"/>
    <xf numFmtId="3" fontId="41" fillId="0" borderId="33" xfId="1" applyNumberFormat="1" applyFont="1" applyFill="1" applyBorder="1"/>
    <xf numFmtId="3" fontId="33" fillId="0" borderId="17" xfId="1" applyNumberFormat="1" applyFont="1" applyFill="1" applyBorder="1" applyAlignment="1">
      <alignment horizontal="right"/>
    </xf>
    <xf numFmtId="3" fontId="52" fillId="13" borderId="4" xfId="1" applyNumberFormat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center"/>
    </xf>
    <xf numFmtId="3" fontId="1" fillId="0" borderId="0" xfId="1" applyNumberFormat="1" applyFont="1" applyFill="1"/>
    <xf numFmtId="3" fontId="30" fillId="5" borderId="21" xfId="1" applyNumberFormat="1" applyFont="1" applyFill="1" applyBorder="1"/>
    <xf numFmtId="3" fontId="33" fillId="5" borderId="21" xfId="1" applyNumberFormat="1" applyFont="1" applyFill="1" applyBorder="1"/>
    <xf numFmtId="3" fontId="33" fillId="2" borderId="8" xfId="1" applyNumberFormat="1" applyFont="1" applyFill="1" applyBorder="1"/>
    <xf numFmtId="3" fontId="33" fillId="6" borderId="19" xfId="1" applyNumberFormat="1" applyFont="1" applyFill="1" applyBorder="1"/>
    <xf numFmtId="3" fontId="30" fillId="0" borderId="33" xfId="1" applyNumberFormat="1" applyFont="1" applyFill="1" applyBorder="1"/>
    <xf numFmtId="3" fontId="30" fillId="12" borderId="33" xfId="1" applyNumberFormat="1" applyFont="1" applyFill="1" applyBorder="1"/>
    <xf numFmtId="3" fontId="45" fillId="0" borderId="7" xfId="1" applyNumberFormat="1" applyFont="1" applyBorder="1" applyAlignment="1">
      <alignment horizontal="right" vertical="center" wrapText="1"/>
    </xf>
    <xf numFmtId="0" fontId="56" fillId="8" borderId="7" xfId="1" applyFont="1" applyFill="1" applyBorder="1" applyAlignment="1">
      <alignment horizontal="left"/>
    </xf>
    <xf numFmtId="3" fontId="38" fillId="0" borderId="32" xfId="1" applyNumberFormat="1" applyFont="1" applyBorder="1" applyAlignment="1">
      <alignment horizontal="right" vertical="center" wrapText="1"/>
    </xf>
    <xf numFmtId="3" fontId="51" fillId="0" borderId="32" xfId="1" applyNumberFormat="1" applyFont="1" applyBorder="1" applyAlignment="1">
      <alignment horizontal="right" vertical="center" wrapText="1"/>
    </xf>
    <xf numFmtId="3" fontId="35" fillId="8" borderId="8" xfId="1" applyNumberFormat="1" applyFont="1" applyFill="1" applyBorder="1"/>
    <xf numFmtId="3" fontId="33" fillId="14" borderId="13" xfId="1" applyNumberFormat="1" applyFont="1" applyFill="1" applyBorder="1" applyAlignment="1">
      <alignment horizontal="left" vertical="center" wrapText="1"/>
    </xf>
    <xf numFmtId="3" fontId="34" fillId="14" borderId="13" xfId="1" applyNumberFormat="1" applyFont="1" applyFill="1" applyBorder="1" applyAlignment="1">
      <alignment horizontal="left" vertical="center" wrapText="1"/>
    </xf>
    <xf numFmtId="3" fontId="33" fillId="14" borderId="8" xfId="1" applyNumberFormat="1" applyFont="1" applyFill="1" applyBorder="1"/>
    <xf numFmtId="3" fontId="36" fillId="14" borderId="14" xfId="1" applyNumberFormat="1" applyFont="1" applyFill="1" applyBorder="1"/>
    <xf numFmtId="3" fontId="33" fillId="14" borderId="9" xfId="1" applyNumberFormat="1" applyFont="1" applyFill="1" applyBorder="1"/>
    <xf numFmtId="3" fontId="33" fillId="14" borderId="10" xfId="1" applyNumberFormat="1" applyFont="1" applyFill="1" applyBorder="1"/>
    <xf numFmtId="3" fontId="33" fillId="14" borderId="29" xfId="1" applyNumberFormat="1" applyFont="1" applyFill="1" applyBorder="1"/>
    <xf numFmtId="3" fontId="33" fillId="14" borderId="31" xfId="1" applyNumberFormat="1" applyFont="1" applyFill="1" applyBorder="1"/>
    <xf numFmtId="3" fontId="33" fillId="14" borderId="23" xfId="1" applyNumberFormat="1" applyFont="1" applyFill="1" applyBorder="1"/>
    <xf numFmtId="3" fontId="54" fillId="14" borderId="14" xfId="1" applyNumberFormat="1" applyFont="1" applyFill="1" applyBorder="1"/>
    <xf numFmtId="0" fontId="57" fillId="8" borderId="7" xfId="1" applyFont="1" applyFill="1" applyBorder="1" applyAlignment="1">
      <alignment horizontal="right" wrapText="1"/>
    </xf>
    <xf numFmtId="0" fontId="25" fillId="12" borderId="37" xfId="1" applyFont="1" applyFill="1" applyBorder="1"/>
    <xf numFmtId="3" fontId="32" fillId="12" borderId="31" xfId="1" applyNumberFormat="1" applyFont="1" applyFill="1" applyBorder="1"/>
    <xf numFmtId="3" fontId="39" fillId="10" borderId="7" xfId="1" applyNumberFormat="1" applyFont="1" applyFill="1" applyBorder="1" applyAlignment="1">
      <alignment horizontal="left" vertical="center" wrapText="1"/>
    </xf>
    <xf numFmtId="3" fontId="33" fillId="10" borderId="9" xfId="1" applyNumberFormat="1" applyFont="1" applyFill="1" applyBorder="1"/>
    <xf numFmtId="3" fontId="33" fillId="10" borderId="10" xfId="1" applyNumberFormat="1" applyFont="1" applyFill="1" applyBorder="1"/>
    <xf numFmtId="0" fontId="6" fillId="10" borderId="30" xfId="1" applyFont="1" applyFill="1" applyBorder="1"/>
    <xf numFmtId="3" fontId="52" fillId="10" borderId="9" xfId="1" applyNumberFormat="1" applyFont="1" applyFill="1" applyBorder="1"/>
    <xf numFmtId="3" fontId="52" fillId="10" borderId="21" xfId="1" applyNumberFormat="1" applyFont="1" applyFill="1" applyBorder="1"/>
    <xf numFmtId="3" fontId="52" fillId="10" borderId="14" xfId="1" applyNumberFormat="1" applyFont="1" applyFill="1" applyBorder="1"/>
    <xf numFmtId="3" fontId="6" fillId="8" borderId="13" xfId="1" applyNumberFormat="1" applyFont="1" applyFill="1" applyBorder="1"/>
    <xf numFmtId="3" fontId="6" fillId="8" borderId="7" xfId="1" applyNumberFormat="1" applyFont="1" applyFill="1" applyBorder="1"/>
    <xf numFmtId="3" fontId="6" fillId="0" borderId="14" xfId="1" applyNumberFormat="1" applyFont="1" applyBorder="1"/>
    <xf numFmtId="3" fontId="6" fillId="0" borderId="21" xfId="1" applyNumberFormat="1" applyFont="1" applyBorder="1"/>
    <xf numFmtId="0" fontId="1" fillId="0" borderId="30" xfId="1" applyFont="1" applyBorder="1"/>
    <xf numFmtId="0" fontId="1" fillId="0" borderId="14" xfId="1" applyFont="1" applyBorder="1"/>
    <xf numFmtId="0" fontId="1" fillId="0" borderId="34" xfId="1" applyFont="1" applyBorder="1"/>
    <xf numFmtId="0" fontId="1" fillId="8" borderId="8" xfId="1" applyFont="1" applyFill="1" applyBorder="1"/>
    <xf numFmtId="0" fontId="1" fillId="8" borderId="21" xfId="1" applyFont="1" applyFill="1" applyBorder="1"/>
    <xf numFmtId="0" fontId="1" fillId="8" borderId="23" xfId="1" applyFont="1" applyFill="1" applyBorder="1"/>
    <xf numFmtId="0" fontId="1" fillId="8" borderId="31" xfId="1" applyFont="1" applyFill="1" applyBorder="1"/>
    <xf numFmtId="3" fontId="1" fillId="8" borderId="8" xfId="1" applyNumberFormat="1" applyFont="1" applyFill="1" applyBorder="1"/>
    <xf numFmtId="3" fontId="6" fillId="0" borderId="33" xfId="1" applyNumberFormat="1" applyFont="1" applyBorder="1"/>
    <xf numFmtId="3" fontId="6" fillId="0" borderId="8" xfId="1" applyNumberFormat="1" applyFont="1" applyBorder="1"/>
    <xf numFmtId="3" fontId="6" fillId="0" borderId="19" xfId="1" applyNumberFormat="1" applyFont="1" applyBorder="1"/>
    <xf numFmtId="3" fontId="58" fillId="0" borderId="7" xfId="1" applyNumberFormat="1" applyFont="1" applyBorder="1" applyAlignment="1">
      <alignment horizontal="left" vertical="center" wrapText="1"/>
    </xf>
    <xf numFmtId="3" fontId="52" fillId="10" borderId="4" xfId="1" applyNumberFormat="1" applyFont="1" applyFill="1" applyBorder="1" applyAlignment="1">
      <alignment horizontal="left" vertical="center" wrapText="1"/>
    </xf>
    <xf numFmtId="3" fontId="59" fillId="10" borderId="4" xfId="1" applyNumberFormat="1" applyFont="1" applyFill="1" applyBorder="1" applyAlignment="1">
      <alignment horizontal="left" vertical="center" wrapText="1"/>
    </xf>
    <xf numFmtId="3" fontId="52" fillId="10" borderId="4" xfId="1" applyNumberFormat="1" applyFont="1" applyFill="1" applyBorder="1" applyAlignment="1">
      <alignment horizontal="right" vertical="center" wrapText="1"/>
    </xf>
    <xf numFmtId="3" fontId="52" fillId="13" borderId="4" xfId="1" applyNumberFormat="1" applyFont="1" applyFill="1" applyBorder="1"/>
    <xf numFmtId="3" fontId="30" fillId="13" borderId="4" xfId="1" applyNumberFormat="1" applyFont="1" applyFill="1" applyBorder="1"/>
    <xf numFmtId="3" fontId="10" fillId="13" borderId="4" xfId="1" applyNumberFormat="1" applyFont="1" applyFill="1" applyBorder="1"/>
    <xf numFmtId="3" fontId="30" fillId="13" borderId="4" xfId="1" applyNumberFormat="1" applyFont="1" applyFill="1" applyBorder="1" applyAlignment="1">
      <alignment horizontal="right"/>
    </xf>
    <xf numFmtId="3" fontId="60" fillId="13" borderId="4" xfId="1" applyNumberFormat="1" applyFont="1" applyFill="1" applyBorder="1" applyAlignment="1">
      <alignment horizontal="left" vertical="center" wrapText="1"/>
    </xf>
    <xf numFmtId="3" fontId="52" fillId="7" borderId="11" xfId="1" applyNumberFormat="1" applyFont="1" applyFill="1" applyBorder="1" applyAlignment="1">
      <alignment horizontal="left" vertical="center" wrapText="1"/>
    </xf>
    <xf numFmtId="3" fontId="60" fillId="7" borderId="11" xfId="1" applyNumberFormat="1" applyFont="1" applyFill="1" applyBorder="1" applyAlignment="1">
      <alignment horizontal="left" vertical="center" wrapText="1"/>
    </xf>
    <xf numFmtId="3" fontId="52" fillId="7" borderId="12" xfId="1" applyNumberFormat="1" applyFont="1" applyFill="1" applyBorder="1"/>
    <xf numFmtId="4" fontId="52" fillId="7" borderId="12" xfId="1" applyNumberFormat="1" applyFont="1" applyFill="1" applyBorder="1"/>
    <xf numFmtId="4" fontId="0" fillId="0" borderId="0" xfId="0" applyNumberFormat="1"/>
    <xf numFmtId="3" fontId="61" fillId="15" borderId="27" xfId="0" applyNumberFormat="1" applyFont="1" applyFill="1" applyBorder="1"/>
    <xf numFmtId="3" fontId="0" fillId="0" borderId="15" xfId="0" applyNumberFormat="1" applyBorder="1"/>
    <xf numFmtId="0" fontId="0" fillId="0" borderId="29" xfId="0" applyBorder="1"/>
    <xf numFmtId="0" fontId="61" fillId="16" borderId="4" xfId="0" applyFont="1" applyFill="1" applyBorder="1"/>
    <xf numFmtId="0" fontId="61" fillId="0" borderId="0" xfId="0" applyFont="1"/>
    <xf numFmtId="3" fontId="0" fillId="0" borderId="0" xfId="0" applyNumberFormat="1"/>
    <xf numFmtId="3" fontId="0" fillId="0" borderId="29" xfId="0" applyNumberFormat="1" applyBorder="1"/>
    <xf numFmtId="0" fontId="0" fillId="0" borderId="29" xfId="0" applyFill="1" applyBorder="1"/>
    <xf numFmtId="0" fontId="0" fillId="0" borderId="29" xfId="0" applyBorder="1" applyAlignment="1">
      <alignment horizontal="center" vertical="center"/>
    </xf>
    <xf numFmtId="0" fontId="62" fillId="0" borderId="0" xfId="0" applyFont="1"/>
    <xf numFmtId="3" fontId="0" fillId="0" borderId="0" xfId="0" applyNumberFormat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1" fillId="0" borderId="24" xfId="1" applyFont="1" applyBorder="1"/>
    <xf numFmtId="0" fontId="1" fillId="8" borderId="24" xfId="1" applyFont="1" applyFill="1" applyBorder="1"/>
    <xf numFmtId="3" fontId="6" fillId="0" borderId="24" xfId="1" applyNumberFormat="1" applyFont="1" applyBorder="1"/>
    <xf numFmtId="3" fontId="30" fillId="0" borderId="41" xfId="1" applyNumberFormat="1" applyFont="1" applyFill="1" applyBorder="1"/>
    <xf numFmtId="3" fontId="30" fillId="0" borderId="15" xfId="1" applyNumberFormat="1" applyFont="1" applyFill="1" applyBorder="1"/>
    <xf numFmtId="3" fontId="30" fillId="12" borderId="15" xfId="1" applyNumberFormat="1" applyFont="1" applyFill="1" applyBorder="1"/>
    <xf numFmtId="3" fontId="33" fillId="10" borderId="15" xfId="1" applyNumberFormat="1" applyFont="1" applyFill="1" applyBorder="1"/>
    <xf numFmtId="3" fontId="52" fillId="10" borderId="15" xfId="1" applyNumberFormat="1" applyFont="1" applyFill="1" applyBorder="1"/>
    <xf numFmtId="0" fontId="1" fillId="0" borderId="33" xfId="1" applyFont="1" applyBorder="1"/>
    <xf numFmtId="3" fontId="1" fillId="8" borderId="15" xfId="1" applyNumberFormat="1" applyFont="1" applyFill="1" applyBorder="1"/>
    <xf numFmtId="3" fontId="38" fillId="0" borderId="19" xfId="1" applyNumberFormat="1" applyFont="1" applyFill="1" applyBorder="1" applyAlignment="1">
      <alignment horizontal="right"/>
    </xf>
    <xf numFmtId="3" fontId="17" fillId="0" borderId="32" xfId="1" applyNumberFormat="1" applyFont="1" applyBorder="1" applyAlignment="1">
      <alignment horizontal="left" vertical="center" wrapText="1"/>
    </xf>
    <xf numFmtId="3" fontId="18" fillId="17" borderId="42" xfId="1" applyNumberFormat="1" applyFont="1" applyFill="1" applyBorder="1" applyAlignment="1">
      <alignment horizontal="left" vertical="center" wrapText="1"/>
    </xf>
    <xf numFmtId="3" fontId="17" fillId="17" borderId="43" xfId="1" applyNumberFormat="1" applyFont="1" applyFill="1" applyBorder="1" applyAlignment="1">
      <alignment horizontal="left" vertical="center" wrapText="1"/>
    </xf>
    <xf numFmtId="3" fontId="43" fillId="17" borderId="43" xfId="1" applyNumberFormat="1" applyFont="1" applyFill="1" applyBorder="1"/>
    <xf numFmtId="3" fontId="38" fillId="17" borderId="43" xfId="1" applyNumberFormat="1" applyFont="1" applyFill="1" applyBorder="1"/>
    <xf numFmtId="3" fontId="37" fillId="17" borderId="43" xfId="1" applyNumberFormat="1" applyFont="1" applyFill="1" applyBorder="1"/>
    <xf numFmtId="3" fontId="37" fillId="17" borderId="44" xfId="1" applyNumberFormat="1" applyFont="1" applyFill="1" applyBorder="1"/>
    <xf numFmtId="0" fontId="50" fillId="17" borderId="46" xfId="1" applyFont="1" applyFill="1" applyBorder="1"/>
    <xf numFmtId="0" fontId="1" fillId="17" borderId="46" xfId="1" applyFill="1" applyBorder="1"/>
    <xf numFmtId="0" fontId="6" fillId="17" borderId="46" xfId="1" applyFont="1" applyFill="1" applyBorder="1"/>
    <xf numFmtId="0" fontId="1" fillId="17" borderId="41" xfId="1" applyFont="1" applyFill="1" applyBorder="1"/>
    <xf numFmtId="0" fontId="50" fillId="17" borderId="38" xfId="1" applyFont="1" applyFill="1" applyBorder="1"/>
    <xf numFmtId="0" fontId="1" fillId="17" borderId="38" xfId="1" applyFill="1" applyBorder="1"/>
    <xf numFmtId="0" fontId="6" fillId="17" borderId="38" xfId="1" applyFont="1" applyFill="1" applyBorder="1"/>
    <xf numFmtId="0" fontId="1" fillId="17" borderId="27" xfId="1" applyFont="1" applyFill="1" applyBorder="1"/>
    <xf numFmtId="0" fontId="66" fillId="17" borderId="45" xfId="1" applyFont="1" applyFill="1" applyBorder="1"/>
    <xf numFmtId="0" fontId="66" fillId="17" borderId="39" xfId="1" applyFont="1" applyFill="1" applyBorder="1"/>
    <xf numFmtId="3" fontId="67" fillId="0" borderId="0" xfId="1" applyNumberFormat="1" applyFont="1"/>
    <xf numFmtId="3" fontId="34" fillId="0" borderId="29" xfId="1" applyNumberFormat="1" applyFont="1" applyBorder="1" applyAlignment="1">
      <alignment horizontal="left" vertical="center" wrapText="1"/>
    </xf>
    <xf numFmtId="3" fontId="33" fillId="0" borderId="29" xfId="1" applyNumberFormat="1" applyFont="1" applyFill="1" applyBorder="1"/>
    <xf numFmtId="3" fontId="38" fillId="0" borderId="29" xfId="1" applyNumberFormat="1" applyFont="1" applyFill="1" applyBorder="1" applyAlignment="1">
      <alignment horizontal="right"/>
    </xf>
    <xf numFmtId="3" fontId="34" fillId="0" borderId="38" xfId="1" applyNumberFormat="1" applyFont="1" applyBorder="1" applyAlignment="1">
      <alignment horizontal="left" vertical="center" wrapText="1"/>
    </xf>
    <xf numFmtId="3" fontId="33" fillId="0" borderId="38" xfId="1" applyNumberFormat="1" applyFont="1" applyFill="1" applyBorder="1"/>
    <xf numFmtId="3" fontId="38" fillId="0" borderId="38" xfId="1" applyNumberFormat="1" applyFont="1" applyFill="1" applyBorder="1" applyAlignment="1">
      <alignment horizontal="right"/>
    </xf>
    <xf numFmtId="3" fontId="68" fillId="10" borderId="7" xfId="1" applyNumberFormat="1" applyFont="1" applyFill="1" applyBorder="1" applyAlignment="1">
      <alignment horizontal="right" vertical="center" wrapText="1"/>
    </xf>
    <xf numFmtId="3" fontId="69" fillId="0" borderId="0" xfId="0" applyNumberFormat="1" applyFont="1"/>
    <xf numFmtId="3" fontId="36" fillId="0" borderId="29" xfId="1" applyNumberFormat="1" applyFont="1" applyFill="1" applyBorder="1"/>
    <xf numFmtId="3" fontId="37" fillId="0" borderId="29" xfId="1" applyNumberFormat="1" applyFont="1" applyFill="1" applyBorder="1"/>
    <xf numFmtId="3" fontId="37" fillId="0" borderId="15" xfId="1" applyNumberFormat="1" applyFont="1" applyFill="1" applyBorder="1"/>
    <xf numFmtId="3" fontId="36" fillId="0" borderId="38" xfId="1" applyNumberFormat="1" applyFont="1" applyFill="1" applyBorder="1"/>
    <xf numFmtId="3" fontId="37" fillId="0" borderId="38" xfId="1" applyNumberFormat="1" applyFont="1" applyFill="1" applyBorder="1"/>
    <xf numFmtId="3" fontId="37" fillId="0" borderId="27" xfId="1" applyNumberFormat="1" applyFont="1" applyFill="1" applyBorder="1"/>
    <xf numFmtId="3" fontId="43" fillId="0" borderId="19" xfId="1" applyNumberFormat="1" applyFont="1" applyFill="1" applyBorder="1"/>
    <xf numFmtId="3" fontId="43" fillId="0" borderId="33" xfId="1" applyNumberFormat="1" applyFont="1" applyFill="1" applyBorder="1"/>
    <xf numFmtId="3" fontId="38" fillId="0" borderId="19" xfId="1" applyNumberFormat="1" applyFont="1" applyFill="1" applyBorder="1"/>
    <xf numFmtId="3" fontId="37" fillId="0" borderId="19" xfId="1" applyNumberFormat="1" applyFont="1" applyFill="1" applyBorder="1"/>
    <xf numFmtId="3" fontId="6" fillId="0" borderId="0" xfId="1" applyNumberFormat="1" applyFont="1"/>
    <xf numFmtId="3" fontId="33" fillId="0" borderId="0" xfId="1" applyNumberFormat="1" applyFont="1" applyFill="1" applyBorder="1"/>
    <xf numFmtId="3" fontId="33" fillId="10" borderId="0" xfId="1" applyNumberFormat="1" applyFont="1" applyFill="1" applyBorder="1"/>
    <xf numFmtId="3" fontId="30" fillId="0" borderId="20" xfId="1" applyNumberFormat="1" applyFont="1" applyFill="1" applyBorder="1"/>
    <xf numFmtId="3" fontId="30" fillId="12" borderId="30" xfId="1" applyNumberFormat="1" applyFont="1" applyFill="1" applyBorder="1"/>
    <xf numFmtId="3" fontId="33" fillId="10" borderId="21" xfId="1" applyNumberFormat="1" applyFont="1" applyFill="1" applyBorder="1"/>
    <xf numFmtId="3" fontId="65" fillId="0" borderId="21" xfId="1" applyNumberFormat="1" applyFont="1" applyFill="1" applyBorder="1"/>
    <xf numFmtId="0" fontId="1" fillId="0" borderId="0" xfId="1" applyFont="1" applyBorder="1"/>
    <xf numFmtId="3" fontId="70" fillId="0" borderId="24" xfId="1" applyNumberFormat="1" applyFont="1" applyBorder="1"/>
    <xf numFmtId="3" fontId="1" fillId="8" borderId="24" xfId="1" applyNumberFormat="1" applyFont="1" applyFill="1" applyBorder="1"/>
    <xf numFmtId="3" fontId="65" fillId="0" borderId="24" xfId="1" applyNumberFormat="1" applyFont="1" applyFill="1" applyBorder="1"/>
    <xf numFmtId="0" fontId="57" fillId="0" borderId="14" xfId="1" applyFont="1" applyBorder="1" applyAlignment="1">
      <alignment horizontal="right" wrapText="1"/>
    </xf>
    <xf numFmtId="3" fontId="21" fillId="11" borderId="0" xfId="1" applyNumberFormat="1" applyFont="1" applyFill="1" applyBorder="1"/>
    <xf numFmtId="3" fontId="21" fillId="0" borderId="0" xfId="1" applyNumberFormat="1" applyFont="1" applyBorder="1"/>
    <xf numFmtId="3" fontId="28" fillId="3" borderId="0" xfId="1" applyNumberFormat="1" applyFont="1" applyFill="1" applyBorder="1"/>
    <xf numFmtId="167" fontId="33" fillId="0" borderId="0" xfId="4" applyFont="1" applyFill="1" applyBorder="1" applyAlignment="1">
      <alignment horizontal="right" vertical="center" wrapText="1" indent="1"/>
    </xf>
    <xf numFmtId="0" fontId="1" fillId="17" borderId="0" xfId="1" applyFont="1" applyFill="1" applyBorder="1"/>
    <xf numFmtId="3" fontId="0" fillId="0" borderId="29" xfId="0" applyNumberFormat="1" applyFill="1" applyBorder="1"/>
    <xf numFmtId="3" fontId="57" fillId="0" borderId="39" xfId="1" applyNumberFormat="1" applyFont="1" applyBorder="1" applyAlignment="1">
      <alignment horizontal="right" vertical="center" wrapText="1"/>
    </xf>
    <xf numFmtId="3" fontId="57" fillId="0" borderId="34" xfId="1" applyNumberFormat="1" applyFont="1" applyBorder="1" applyAlignment="1">
      <alignment horizontal="right" vertical="center" wrapText="1"/>
    </xf>
    <xf numFmtId="3" fontId="57" fillId="0" borderId="32" xfId="1" applyNumberFormat="1" applyFont="1" applyBorder="1" applyAlignment="1">
      <alignment horizontal="right" vertical="center" wrapText="1"/>
    </xf>
    <xf numFmtId="3" fontId="1" fillId="0" borderId="15" xfId="1" applyNumberFormat="1" applyFont="1" applyBorder="1"/>
    <xf numFmtId="3" fontId="41" fillId="0" borderId="35" xfId="1" applyNumberFormat="1" applyFont="1" applyBorder="1"/>
    <xf numFmtId="3" fontId="9" fillId="2" borderId="5" xfId="1" applyNumberFormat="1" applyFont="1" applyFill="1" applyBorder="1" applyAlignment="1">
      <alignment horizontal="center"/>
    </xf>
    <xf numFmtId="0" fontId="6" fillId="0" borderId="14" xfId="1" applyFont="1" applyBorder="1"/>
    <xf numFmtId="3" fontId="41" fillId="10" borderId="21" xfId="1" applyNumberFormat="1" applyFont="1" applyFill="1" applyBorder="1"/>
    <xf numFmtId="0" fontId="2" fillId="0" borderId="0" xfId="1" applyFont="1" applyBorder="1" applyAlignment="1">
      <alignment horizontal="center"/>
    </xf>
    <xf numFmtId="0" fontId="61" fillId="15" borderId="39" xfId="0" applyFont="1" applyFill="1" applyBorder="1" applyAlignment="1"/>
    <xf numFmtId="0" fontId="0" fillId="15" borderId="38" xfId="0" applyFill="1" applyBorder="1" applyAlignment="1"/>
    <xf numFmtId="0" fontId="61" fillId="16" borderId="6" xfId="0" applyFont="1" applyFill="1" applyBorder="1" applyAlignment="1"/>
    <xf numFmtId="0" fontId="61" fillId="16" borderId="5" xfId="0" applyFont="1" applyFill="1" applyBorder="1" applyAlignment="1"/>
    <xf numFmtId="0" fontId="61" fillId="16" borderId="40" xfId="0" applyFont="1" applyFill="1" applyBorder="1" applyAlignment="1"/>
    <xf numFmtId="0" fontId="0" fillId="0" borderId="34" xfId="0" applyBorder="1" applyAlignment="1"/>
    <xf numFmtId="0" fontId="0" fillId="0" borderId="29" xfId="0" applyBorder="1" applyAlignment="1"/>
    <xf numFmtId="0" fontId="0" fillId="0" borderId="37" xfId="0" applyBorder="1" applyAlignment="1"/>
    <xf numFmtId="0" fontId="0" fillId="0" borderId="30" xfId="0" applyBorder="1" applyAlignment="1"/>
    <xf numFmtId="0" fontId="0" fillId="0" borderId="31" xfId="0" applyBorder="1" applyAlignment="1"/>
  </cellXfs>
  <cellStyles count="5">
    <cellStyle name="Normal_250496_headcount" xfId="3"/>
    <cellStyle name="Normálna" xfId="0" builtinId="0"/>
    <cellStyle name="Normálna 2" xfId="2"/>
    <cellStyle name="normálne_Suhrn DOT 2005 dofinanc v maji + korekcia v dec05" xfId="1"/>
    <cellStyle name="vstu_oby_cele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05098251581543"/>
          <c:y val="5.8435861403821877E-2"/>
          <c:w val="0.84924592677798727"/>
          <c:h val="0.9079901583493016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'Graf 2017, 2016'!$B$5:$B$16</c:f>
              <c:strCache>
                <c:ptCount val="12"/>
                <c:pt idx="0">
                  <c:v>SvF</c:v>
                </c:pt>
                <c:pt idx="1">
                  <c:v>SjF</c:v>
                </c:pt>
                <c:pt idx="2">
                  <c:v>FEI</c:v>
                </c:pt>
                <c:pt idx="3">
                  <c:v>FCHPT</c:v>
                </c:pt>
                <c:pt idx="4">
                  <c:v>FA</c:v>
                </c:pt>
                <c:pt idx="5">
                  <c:v>MTF</c:v>
                </c:pt>
                <c:pt idx="6">
                  <c:v>FIIT</c:v>
                </c:pt>
                <c:pt idx="7">
                  <c:v>UM</c:v>
                </c:pt>
                <c:pt idx="8">
                  <c:v>UVP</c:v>
                </c:pt>
                <c:pt idx="9">
                  <c:v>R+CFS</c:v>
                </c:pt>
                <c:pt idx="10">
                  <c:v>Účel. STU</c:v>
                </c:pt>
                <c:pt idx="11">
                  <c:v>FO</c:v>
                </c:pt>
              </c:strCache>
            </c:strRef>
          </c:cat>
          <c:val>
            <c:numRef>
              <c:f>'Graf 2017, 2016'!$E$5:$E$16</c:f>
              <c:numCache>
                <c:formatCode>#,##0</c:formatCode>
                <c:ptCount val="12"/>
                <c:pt idx="0">
                  <c:v>229367.46845547203</c:v>
                </c:pt>
                <c:pt idx="1">
                  <c:v>15378.327250258997</c:v>
                </c:pt>
                <c:pt idx="2">
                  <c:v>159377.03192417603</c:v>
                </c:pt>
                <c:pt idx="3">
                  <c:v>469505.6070849169</c:v>
                </c:pt>
                <c:pt idx="4">
                  <c:v>123396.67206007568</c:v>
                </c:pt>
                <c:pt idx="5">
                  <c:v>90110.814817191102</c:v>
                </c:pt>
                <c:pt idx="6">
                  <c:v>160297.63075384265</c:v>
                </c:pt>
                <c:pt idx="7">
                  <c:v>701.03518476826139</c:v>
                </c:pt>
                <c:pt idx="9">
                  <c:v>100414.75323639717</c:v>
                </c:pt>
                <c:pt idx="10">
                  <c:v>101846.19600000011</c:v>
                </c:pt>
                <c:pt idx="11">
                  <c:v>2663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55616"/>
        <c:axId val="37857152"/>
      </c:barChart>
      <c:catAx>
        <c:axId val="3785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37857152"/>
        <c:crosses val="autoZero"/>
        <c:auto val="1"/>
        <c:lblAlgn val="ctr"/>
        <c:lblOffset val="100"/>
        <c:noMultiLvlLbl val="0"/>
      </c:catAx>
      <c:valAx>
        <c:axId val="378571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85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2017, 2016'!$E$48</c:f>
              <c:strCache>
                <c:ptCount val="1"/>
                <c:pt idx="0">
                  <c:v>17-16</c:v>
                </c:pt>
              </c:strCache>
            </c:strRef>
          </c:tx>
          <c:invertIfNegative val="0"/>
          <c:cat>
            <c:strRef>
              <c:f>'Graf 2017, 2016'!$B$49:$B$60</c:f>
              <c:strCache>
                <c:ptCount val="12"/>
                <c:pt idx="0">
                  <c:v>SvF</c:v>
                </c:pt>
                <c:pt idx="1">
                  <c:v>SjF</c:v>
                </c:pt>
                <c:pt idx="2">
                  <c:v>FEI</c:v>
                </c:pt>
                <c:pt idx="3">
                  <c:v>FCHPT</c:v>
                </c:pt>
                <c:pt idx="4">
                  <c:v>FA</c:v>
                </c:pt>
                <c:pt idx="5">
                  <c:v>MTF</c:v>
                </c:pt>
                <c:pt idx="6">
                  <c:v>FIIT</c:v>
                </c:pt>
                <c:pt idx="7">
                  <c:v>UM</c:v>
                </c:pt>
                <c:pt idx="8">
                  <c:v>UVP</c:v>
                </c:pt>
                <c:pt idx="9">
                  <c:v>R+CFS</c:v>
                </c:pt>
                <c:pt idx="10">
                  <c:v>Účel. STU</c:v>
                </c:pt>
                <c:pt idx="11">
                  <c:v>FO</c:v>
                </c:pt>
              </c:strCache>
            </c:strRef>
          </c:cat>
          <c:val>
            <c:numRef>
              <c:f>'Graf 2017, 2016'!$E$49:$E$60</c:f>
              <c:numCache>
                <c:formatCode>#,##0</c:formatCode>
                <c:ptCount val="12"/>
                <c:pt idx="0">
                  <c:v>125159.37880746834</c:v>
                </c:pt>
                <c:pt idx="1">
                  <c:v>-66197.872042895993</c:v>
                </c:pt>
                <c:pt idx="2">
                  <c:v>63117.928625146858</c:v>
                </c:pt>
                <c:pt idx="3">
                  <c:v>181444.2989824554</c:v>
                </c:pt>
                <c:pt idx="4">
                  <c:v>-22940.767423257465</c:v>
                </c:pt>
                <c:pt idx="5">
                  <c:v>-61146.438853354193</c:v>
                </c:pt>
                <c:pt idx="6">
                  <c:v>41506.738739164663</c:v>
                </c:pt>
                <c:pt idx="7">
                  <c:v>-25931.346406363242</c:v>
                </c:pt>
                <c:pt idx="8">
                  <c:v>3264.2606958109536</c:v>
                </c:pt>
                <c:pt idx="9">
                  <c:v>4230.8188758257311</c:v>
                </c:pt>
                <c:pt idx="10">
                  <c:v>558404</c:v>
                </c:pt>
                <c:pt idx="11">
                  <c:v>2663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80960"/>
        <c:axId val="37882496"/>
      </c:barChart>
      <c:catAx>
        <c:axId val="3788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37882496"/>
        <c:crosses val="autoZero"/>
        <c:auto val="1"/>
        <c:lblAlgn val="ctr"/>
        <c:lblOffset val="100"/>
        <c:noMultiLvlLbl val="0"/>
      </c:catAx>
      <c:valAx>
        <c:axId val="37882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88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22732073672801"/>
          <c:y val="3.5844462173505842E-2"/>
          <c:w val="0.84513805896859096"/>
          <c:h val="0.86957392440482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2017, 2016'!$E$91</c:f>
              <c:strCache>
                <c:ptCount val="1"/>
                <c:pt idx="0">
                  <c:v>17-16</c:v>
                </c:pt>
              </c:strCache>
            </c:strRef>
          </c:tx>
          <c:invertIfNegative val="0"/>
          <c:cat>
            <c:strRef>
              <c:f>'Graf 2017, 2016'!$B$92:$B$103</c:f>
              <c:strCache>
                <c:ptCount val="12"/>
                <c:pt idx="0">
                  <c:v>SvF</c:v>
                </c:pt>
                <c:pt idx="1">
                  <c:v>SjF</c:v>
                </c:pt>
                <c:pt idx="2">
                  <c:v>FEI</c:v>
                </c:pt>
                <c:pt idx="3">
                  <c:v>FCHPT</c:v>
                </c:pt>
                <c:pt idx="4">
                  <c:v>FA</c:v>
                </c:pt>
                <c:pt idx="5">
                  <c:v>MTF</c:v>
                </c:pt>
                <c:pt idx="6">
                  <c:v>FIIT</c:v>
                </c:pt>
                <c:pt idx="7">
                  <c:v>UM</c:v>
                </c:pt>
                <c:pt idx="8">
                  <c:v>UVP</c:v>
                </c:pt>
                <c:pt idx="9">
                  <c:v>R+CFS</c:v>
                </c:pt>
                <c:pt idx="10">
                  <c:v>Účel. STU</c:v>
                </c:pt>
                <c:pt idx="11">
                  <c:v>FO</c:v>
                </c:pt>
              </c:strCache>
            </c:strRef>
          </c:cat>
          <c:val>
            <c:numRef>
              <c:f>'Graf 2017, 2016'!$E$92:$E$103</c:f>
              <c:numCache>
                <c:formatCode>#,##0</c:formatCode>
                <c:ptCount val="12"/>
                <c:pt idx="0">
                  <c:v>354526.8472629413</c:v>
                </c:pt>
                <c:pt idx="1">
                  <c:v>-50819.544792637229</c:v>
                </c:pt>
                <c:pt idx="2">
                  <c:v>222494.96054932289</c:v>
                </c:pt>
                <c:pt idx="3">
                  <c:v>650949.90606737137</c:v>
                </c:pt>
                <c:pt idx="4">
                  <c:v>100455.90463681798</c:v>
                </c:pt>
                <c:pt idx="5">
                  <c:v>28964.375963836908</c:v>
                </c:pt>
                <c:pt idx="6">
                  <c:v>201804.36949300719</c:v>
                </c:pt>
                <c:pt idx="7">
                  <c:v>-25230.311221594922</c:v>
                </c:pt>
                <c:pt idx="8">
                  <c:v>3264.2606958109536</c:v>
                </c:pt>
                <c:pt idx="9">
                  <c:v>104645.57211222313</c:v>
                </c:pt>
                <c:pt idx="10">
                  <c:v>660250.196</c:v>
                </c:pt>
                <c:pt idx="11">
                  <c:v>5326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10400"/>
        <c:axId val="37911936"/>
      </c:barChart>
      <c:catAx>
        <c:axId val="3791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37911936"/>
        <c:crosses val="autoZero"/>
        <c:auto val="1"/>
        <c:lblAlgn val="ctr"/>
        <c:lblOffset val="100"/>
        <c:noMultiLvlLbl val="0"/>
      </c:catAx>
      <c:valAx>
        <c:axId val="37911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91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31594688279467E-2"/>
          <c:y val="9.7103750314367951E-2"/>
          <c:w val="0.90524247584648365"/>
          <c:h val="0.82542181043467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2017, 2016'!$F$4</c:f>
              <c:strCache>
                <c:ptCount val="1"/>
                <c:pt idx="0">
                  <c:v>17/16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'Graf 2017, 2016'!$B$5:$B$16</c:f>
              <c:strCache>
                <c:ptCount val="12"/>
                <c:pt idx="0">
                  <c:v>SvF</c:v>
                </c:pt>
                <c:pt idx="1">
                  <c:v>SjF</c:v>
                </c:pt>
                <c:pt idx="2">
                  <c:v>FEI</c:v>
                </c:pt>
                <c:pt idx="3">
                  <c:v>FCHPT</c:v>
                </c:pt>
                <c:pt idx="4">
                  <c:v>FA</c:v>
                </c:pt>
                <c:pt idx="5">
                  <c:v>MTF</c:v>
                </c:pt>
                <c:pt idx="6">
                  <c:v>FIIT</c:v>
                </c:pt>
                <c:pt idx="7">
                  <c:v>UM</c:v>
                </c:pt>
                <c:pt idx="8">
                  <c:v>UVP</c:v>
                </c:pt>
                <c:pt idx="9">
                  <c:v>R+CFS</c:v>
                </c:pt>
                <c:pt idx="10">
                  <c:v>Účel. STU</c:v>
                </c:pt>
                <c:pt idx="11">
                  <c:v>FO</c:v>
                </c:pt>
              </c:strCache>
            </c:strRef>
          </c:cat>
          <c:val>
            <c:numRef>
              <c:f>'Graf 2017, 2016'!$F$5:$F$16</c:f>
              <c:numCache>
                <c:formatCode>General</c:formatCode>
                <c:ptCount val="12"/>
                <c:pt idx="0">
                  <c:v>4.2362128338766292</c:v>
                </c:pt>
                <c:pt idx="1">
                  <c:v>0.6414688799119217</c:v>
                </c:pt>
                <c:pt idx="2">
                  <c:v>4.1091211897278823</c:v>
                </c:pt>
                <c:pt idx="3">
                  <c:v>11.257321237550055</c:v>
                </c:pt>
                <c:pt idx="4">
                  <c:v>5.4875988510452833</c:v>
                </c:pt>
                <c:pt idx="5">
                  <c:v>1.9101962521230753</c:v>
                </c:pt>
                <c:pt idx="6">
                  <c:v>9.6602547713711573</c:v>
                </c:pt>
                <c:pt idx="7">
                  <c:v>0.14965537969533482</c:v>
                </c:pt>
                <c:pt idx="9">
                  <c:v>5.5556648521047691</c:v>
                </c:pt>
                <c:pt idx="10">
                  <c:v>11.847797212261945</c:v>
                </c:pt>
                <c:pt idx="11">
                  <c:v>0.377282573738702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23456"/>
        <c:axId val="38732160"/>
      </c:barChart>
      <c:catAx>
        <c:axId val="37923456"/>
        <c:scaling>
          <c:orientation val="minMax"/>
        </c:scaling>
        <c:delete val="0"/>
        <c:axPos val="b"/>
        <c:majorTickMark val="out"/>
        <c:minorTickMark val="none"/>
        <c:tickLblPos val="nextTo"/>
        <c:crossAx val="38732160"/>
        <c:crosses val="autoZero"/>
        <c:auto val="1"/>
        <c:lblAlgn val="ctr"/>
        <c:lblOffset val="100"/>
        <c:noMultiLvlLbl val="0"/>
      </c:catAx>
      <c:valAx>
        <c:axId val="38732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92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'Graf 2017, 2016'!$B$49:$B$60</c:f>
              <c:strCache>
                <c:ptCount val="12"/>
                <c:pt idx="0">
                  <c:v>SvF</c:v>
                </c:pt>
                <c:pt idx="1">
                  <c:v>SjF</c:v>
                </c:pt>
                <c:pt idx="2">
                  <c:v>FEI</c:v>
                </c:pt>
                <c:pt idx="3">
                  <c:v>FCHPT</c:v>
                </c:pt>
                <c:pt idx="4">
                  <c:v>FA</c:v>
                </c:pt>
                <c:pt idx="5">
                  <c:v>MTF</c:v>
                </c:pt>
                <c:pt idx="6">
                  <c:v>FIIT</c:v>
                </c:pt>
                <c:pt idx="7">
                  <c:v>UM</c:v>
                </c:pt>
                <c:pt idx="8">
                  <c:v>UVP</c:v>
                </c:pt>
                <c:pt idx="9">
                  <c:v>R+CFS</c:v>
                </c:pt>
                <c:pt idx="10">
                  <c:v>Účel. STU</c:v>
                </c:pt>
                <c:pt idx="11">
                  <c:v>FO</c:v>
                </c:pt>
              </c:strCache>
            </c:strRef>
          </c:cat>
          <c:val>
            <c:numRef>
              <c:f>'Graf 2017, 2016'!$F$49:$F$60</c:f>
              <c:numCache>
                <c:formatCode>General</c:formatCode>
                <c:ptCount val="12"/>
                <c:pt idx="0">
                  <c:v>3.1566015773872635</c:v>
                </c:pt>
                <c:pt idx="1">
                  <c:v>-3.5569753369507517</c:v>
                </c:pt>
                <c:pt idx="2">
                  <c:v>1.4746466380048284</c:v>
                </c:pt>
                <c:pt idx="3">
                  <c:v>3.7539371334382121</c:v>
                </c:pt>
                <c:pt idx="4">
                  <c:v>-2.1158111866091733</c:v>
                </c:pt>
                <c:pt idx="5">
                  <c:v>-2.6442549449519293</c:v>
                </c:pt>
                <c:pt idx="6">
                  <c:v>7.3328408005746359</c:v>
                </c:pt>
                <c:pt idx="7">
                  <c:v>-6.6099964074797013</c:v>
                </c:pt>
                <c:pt idx="9">
                  <c:v>0.44323117688369607</c:v>
                </c:pt>
                <c:pt idx="10">
                  <c:v>57.431481770983318</c:v>
                </c:pt>
                <c:pt idx="11">
                  <c:v>0.377282573738702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7504"/>
        <c:axId val="38759040"/>
      </c:barChart>
      <c:catAx>
        <c:axId val="3875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38759040"/>
        <c:crosses val="autoZero"/>
        <c:auto val="1"/>
        <c:lblAlgn val="ctr"/>
        <c:lblOffset val="100"/>
        <c:noMultiLvlLbl val="0"/>
      </c:catAx>
      <c:valAx>
        <c:axId val="3875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5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93285214348206"/>
          <c:y val="5.8423374161563138E-2"/>
          <c:w val="0.66691557305336835"/>
          <c:h val="0.8730766987459900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</c:spPr>
          <c:invertIfNegative val="0"/>
          <c:cat>
            <c:strRef>
              <c:f>'Graf 2017, 2016'!$B$92:$B$103</c:f>
              <c:strCache>
                <c:ptCount val="12"/>
                <c:pt idx="0">
                  <c:v>SvF</c:v>
                </c:pt>
                <c:pt idx="1">
                  <c:v>SjF</c:v>
                </c:pt>
                <c:pt idx="2">
                  <c:v>FEI</c:v>
                </c:pt>
                <c:pt idx="3">
                  <c:v>FCHPT</c:v>
                </c:pt>
                <c:pt idx="4">
                  <c:v>FA</c:v>
                </c:pt>
                <c:pt idx="5">
                  <c:v>MTF</c:v>
                </c:pt>
                <c:pt idx="6">
                  <c:v>FIIT</c:v>
                </c:pt>
                <c:pt idx="7">
                  <c:v>UM</c:v>
                </c:pt>
                <c:pt idx="8">
                  <c:v>UVP</c:v>
                </c:pt>
                <c:pt idx="9">
                  <c:v>R+CFS</c:v>
                </c:pt>
                <c:pt idx="10">
                  <c:v>Účel. STU</c:v>
                </c:pt>
                <c:pt idx="11">
                  <c:v>FO</c:v>
                </c:pt>
              </c:strCache>
            </c:strRef>
          </c:cat>
          <c:val>
            <c:numRef>
              <c:f>'Graf 2017, 2016'!$F$92:$F$103</c:f>
              <c:numCache>
                <c:formatCode>General</c:formatCode>
                <c:ptCount val="12"/>
                <c:pt idx="0">
                  <c:v>3.779825431646322</c:v>
                </c:pt>
                <c:pt idx="1">
                  <c:v>-1.1933859273793423</c:v>
                </c:pt>
                <c:pt idx="2">
                  <c:v>2.7270472781346422</c:v>
                </c:pt>
                <c:pt idx="3">
                  <c:v>7.2294760766153709</c:v>
                </c:pt>
                <c:pt idx="4">
                  <c:v>3.0140689680703936</c:v>
                </c:pt>
                <c:pt idx="5">
                  <c:v>0.41202363889987215</c:v>
                </c:pt>
                <c:pt idx="6">
                  <c:v>9.0682657336624182</c:v>
                </c:pt>
                <c:pt idx="7">
                  <c:v>-2.9312417043972694</c:v>
                </c:pt>
                <c:pt idx="9">
                  <c:v>3.7888019099491688</c:v>
                </c:pt>
                <c:pt idx="10">
                  <c:v>36.041483582989819</c:v>
                </c:pt>
                <c:pt idx="11">
                  <c:v>0.377282573738702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79136"/>
        <c:axId val="38780928"/>
      </c:barChart>
      <c:catAx>
        <c:axId val="38779136"/>
        <c:scaling>
          <c:orientation val="minMax"/>
        </c:scaling>
        <c:delete val="0"/>
        <c:axPos val="b"/>
        <c:majorTickMark val="out"/>
        <c:minorTickMark val="none"/>
        <c:tickLblPos val="nextTo"/>
        <c:crossAx val="38780928"/>
        <c:crosses val="autoZero"/>
        <c:auto val="1"/>
        <c:lblAlgn val="ctr"/>
        <c:lblOffset val="100"/>
        <c:noMultiLvlLbl val="0"/>
      </c:catAx>
      <c:valAx>
        <c:axId val="3878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7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19</xdr:row>
      <xdr:rowOff>233098</xdr:rowOff>
    </xdr:from>
    <xdr:to>
      <xdr:col>6</xdr:col>
      <xdr:colOff>896937</xdr:colOff>
      <xdr:row>34</xdr:row>
      <xdr:rowOff>107156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369623</xdr:colOff>
      <xdr:row>64</xdr:row>
      <xdr:rowOff>38366</xdr:rowOff>
    </xdr:from>
    <xdr:to>
      <xdr:col>6</xdr:col>
      <xdr:colOff>702469</xdr:colOff>
      <xdr:row>78</xdr:row>
      <xdr:rowOff>71438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407195</xdr:colOff>
      <xdr:row>106</xdr:row>
      <xdr:rowOff>342900</xdr:rowOff>
    </xdr:from>
    <xdr:to>
      <xdr:col>6</xdr:col>
      <xdr:colOff>640557</xdr:colOff>
      <xdr:row>109</xdr:row>
      <xdr:rowOff>119063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396877</xdr:colOff>
      <xdr:row>20</xdr:row>
      <xdr:rowOff>9261</xdr:rowOff>
    </xdr:from>
    <xdr:to>
      <xdr:col>16</xdr:col>
      <xdr:colOff>183886</xdr:colOff>
      <xdr:row>34</xdr:row>
      <xdr:rowOff>166687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165364</xdr:colOff>
      <xdr:row>64</xdr:row>
      <xdr:rowOff>59532</xdr:rowOff>
    </xdr:from>
    <xdr:to>
      <xdr:col>15</xdr:col>
      <xdr:colOff>309563</xdr:colOff>
      <xdr:row>78</xdr:row>
      <xdr:rowOff>23813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226218</xdr:colOff>
      <xdr:row>106</xdr:row>
      <xdr:rowOff>333374</xdr:rowOff>
    </xdr:from>
    <xdr:to>
      <xdr:col>16</xdr:col>
      <xdr:colOff>190500</xdr:colOff>
      <xdr:row>109</xdr:row>
      <xdr:rowOff>130969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VYR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5\SD%202005%20vypo&#269;ty\DOT%202005%20pre%20AS%2021%2003%2005\SD%202005%20pre%20%20KR%2021%2002%20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4\SR2004\STU%20S2FIIIT%20Kopie%20-%20Meder%20%20igr_doc_20040130_1a_r_2004_SR_V_9_opraven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erly1\dokumenty_M1\r2002\r2002_DATABAZA_VS_a_metodika\r2002_rozpis_rozpo&#269;tu_pre_VS_SKK_VVZ_OK_V5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5\SD%202005%20vypo&#269;ty\DOT%202005%20pre%20AS%2021%2003%2005\SD%202005_SR_V_17_19012005%20%20%20H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4\SR2004\0STUmare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3\RRDot\R2003_navrh%20rozpisu%20k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5\r_2004_SR_V_2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R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Roz99\SR-99\Roz99\V99-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Prie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y\DATA.EXL\Roz99\V99-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y\DATA.EXL\RVS\Dokumenty\DATA.EXL\ROZ98\VYKVS9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4\SR2004\R2003_navrh%20rozpisu%20k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2\SR\r2002_rozpis_rozpo&#269;tu_pre_VS_V5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je%20dokumenty\Dokumenty\Rok%202002\SR\r2002_rozpis_rozpo&#269;tu_pre_VS_V5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3\RRDot\R2003_rozpis_dot&#225;cii_VVS_FIN_200303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3\Rozpis%20%20z%20M&#352;\R2003_navrh%20rozpisu%20kv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nakova/My%20Documents/rozpo&#269;et/dot&#225;cia/dot&#225;cia_%202012/AS%202012/2012%20%20%20Suhrn%20tabulka%20DOT%20SD12%20aj%2011,%2010%20aj%2009%20%20bez%20Postdokov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Microsoft/Windows/Temporary%20Internet%20Files/Content.Outlook/MXBW7FYM/K&#243;pia%20-%20RD_2017_Mzdy%20v&#253;konov&#233;_V2%20-%20upr.%20po%20korekcii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Microsoft/Windows/Temporary%20Internet%20Files/Content.Outlook/MXBW7FYM/K&#243;pia%20-%20RD_2017_Mzdy%20v&#253;konov&#233;_V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Microsoft/Windows/Temporary%20Internet%20Files/Content.Outlook/MXBW7FYM/Dot&#225;cia%202017%20M&#352;/RD_2017-V30-w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VYR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Microsoft/Windows/Temporary%20Internet%20Files/Content.Outlook/MXBW7FYM/TaS%2007711%20-%20rozpis-%20OM%202017-V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Microsoft/Windows/Temporary%20Internet%20Files/Content.Outlook/MXBW7FYM/TaS%2007711%20-%20rozpis-%20OM%202017%20-%20zmena%20v&#253;po&#269;tu%20s&#250;dne%20spory-%20V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Microsoft/Windows/Temporary%20Internet%20Files/Content.Outlook/MXBW7FYM/077%2012%20-%20upr.%20po%20korekcii-V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ROZPO&#268;ET/Rozpo&#269;et%202016/Dot&#225;cia%202016%20kone&#269;n&#225;%20verzia%20do%20KR/Dot&#225;cia%202016/Dot&#225;cia%20ostr&#225;/V&#253;sledn&#225;%20dot&#225;cia/K&#243;pia%20-%20SD_2016_V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ROZPO&#268;ET/Rozpo&#269;et%202017/Podklady/K&#243;pia%20-%20STUBA_OrgProposalsFullList_H2020_170104_v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Microsoft/Windows/Temporary%20Internet%20Files/Content.Outlook/MXBW7FYM/077%201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~1/AppData/Local/Temp/Tab_%2015_soc.&#353;tipk&#225;2017_rozpis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ROZPO&#268;ET/Rozpo&#269;et%202016/Dot&#225;cia%20ostr&#225;/Dr&#352;%20&#353;tipendi&#225;/&#352;tipendi&#225;%20-%20motiva&#269;n&#233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Microsoft/Windows/Temporary%20Internet%20Files/Content.Outlook/MXBW7FYM/Podklady/K&#243;pia%20-%20rozpis_motiva&#269;n&#233;_z&#225;kladn&#233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ROZPO&#268;ET/Rozpo&#269;et%202016/Dot&#225;cia%202016%20fin&#225;l/Dot&#225;cia%202016/Dot&#225;cia%20ostr&#225;/V&#253;sledn&#225;%20dot&#225;cia/K&#243;pia%20-%20SD_2016_V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VYR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r2001_data_SO_ak0_verzia2_kvestor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ena11\zd_adr_sfr\St&#244;l-BV\2004\SR_2004\Arch&#237;v\r2004_navrh_rozpoctu%20G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8PIJ8PAZ\r_2005_SR_V_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VYR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8PIJ8PAZ\datab&#225;za_&#353;tudentov_2005_PM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vyk95"/>
      <sheetName val="Mz01-96"/>
      <sheetName val="VYRM97-12"/>
      <sheetName val="Mp-Uči (2)"/>
      <sheetName val="laroux"/>
      <sheetName val="Legenda"/>
      <sheetName val="VYRM98D2"/>
      <sheetName val="VYRM98D"/>
      <sheetName val="VYRM98-10u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"/>
      <sheetName val="Stavy"/>
      <sheetName val="Mzdy95"/>
      <sheetName val="Mzdy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9">
          <cell r="AA49">
            <v>157800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-KPN"/>
      <sheetName val="T4-data_odbory"/>
      <sheetName val="T5-sumar_odbory"/>
      <sheetName val="T6-výkon"/>
      <sheetName val="List2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rozpis STU 04 03"/>
      <sheetName val="T1-rozpisovy-list"/>
      <sheetName val="T2-KPN"/>
      <sheetName val="T3-vstupy"/>
      <sheetName val="T4-data_odbory"/>
      <sheetName val="T5-sumar_odbory"/>
      <sheetName val="T6-výkon"/>
      <sheetName val="T16-KKŠ"/>
      <sheetName val="T7-mzdyNIE"/>
      <sheetName val="T8-TaS"/>
      <sheetName val="T8-TaS  STU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štipendiá"/>
      <sheetName val="T17-Klinické"/>
    </sheetNames>
    <sheetDataSet>
      <sheetData sheetId="0" refreshError="1"/>
      <sheetData sheetId="1" refreshError="1"/>
      <sheetData sheetId="2" refreshError="1"/>
      <sheetData sheetId="3" refreshError="1">
        <row r="49">
          <cell r="C49">
            <v>2</v>
          </cell>
        </row>
        <row r="52">
          <cell r="C52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Príjmy"/>
      <sheetName val="T2-KPN"/>
      <sheetName val="T3-vstupy"/>
      <sheetName val="T4-data_odbory"/>
      <sheetName val="T5-sumar_odbory"/>
      <sheetName val="T6-výkon"/>
      <sheetName val="T7-mzdy"/>
      <sheetName val="T8-TaS"/>
      <sheetName val="T9-bežný-transfer"/>
      <sheetName val="T10-prev_ŠD"/>
      <sheetName val="T11-sumár_ŠD"/>
      <sheetName val="T12-špecifiká"/>
      <sheetName val="T13-sumár-špec"/>
      <sheetName val="T14-VVZ-mzdy-TaS"/>
      <sheetName val="T15-sumár externe"/>
      <sheetName val="T16-rozpisovy-list"/>
      <sheetName val="T17-KKŠ"/>
      <sheetName val="T18-mená"/>
      <sheetName val="VVZ-hist-mzdy"/>
      <sheetName val="T3_vstupy"/>
    </sheetNames>
    <sheetDataSet>
      <sheetData sheetId="0" refreshError="1"/>
      <sheetData sheetId="1" refreshError="1"/>
      <sheetData sheetId="2" refreshError="1">
        <row r="29">
          <cell r="C29">
            <v>2.27</v>
          </cell>
        </row>
        <row r="30">
          <cell r="C30">
            <v>1.89</v>
          </cell>
        </row>
        <row r="31">
          <cell r="C31">
            <v>1.5</v>
          </cell>
        </row>
        <row r="32">
          <cell r="C32">
            <v>1.1299999999999999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T17-Klinické "/>
    </sheetNames>
    <sheetDataSet>
      <sheetData sheetId="0" refreshError="1"/>
      <sheetData sheetId="1" refreshError="1"/>
      <sheetData sheetId="2" refreshError="1">
        <row r="48">
          <cell r="C48">
            <v>2</v>
          </cell>
        </row>
        <row r="49">
          <cell r="C49">
            <v>1.66</v>
          </cell>
        </row>
        <row r="50">
          <cell r="C50">
            <v>1.33</v>
          </cell>
        </row>
        <row r="51">
          <cell r="C51">
            <v>1</v>
          </cell>
        </row>
        <row r="76">
          <cell r="C76">
            <v>358751</v>
          </cell>
        </row>
        <row r="79">
          <cell r="C79">
            <v>48356.647999999986</v>
          </cell>
        </row>
        <row r="82">
          <cell r="C82">
            <v>37000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štipendiá"/>
      <sheetName val="T16-KKŠ"/>
      <sheetName val="T17-Klinické"/>
    </sheetNames>
    <sheetDataSet>
      <sheetData sheetId="0" refreshError="1"/>
      <sheetData sheetId="1" refreshError="1"/>
      <sheetData sheetId="2" refreshError="1">
        <row r="43">
          <cell r="C43">
            <v>3467843</v>
          </cell>
        </row>
        <row r="44">
          <cell r="C44">
            <v>0.95</v>
          </cell>
        </row>
        <row r="49">
          <cell r="C49">
            <v>246347</v>
          </cell>
        </row>
        <row r="60">
          <cell r="C60">
            <v>13500</v>
          </cell>
        </row>
        <row r="64">
          <cell r="C64">
            <v>723369.93600000069</v>
          </cell>
        </row>
        <row r="65">
          <cell r="C65">
            <v>0.5</v>
          </cell>
        </row>
        <row r="70">
          <cell r="C70">
            <v>300156</v>
          </cell>
        </row>
        <row r="100">
          <cell r="C100">
            <v>20</v>
          </cell>
        </row>
        <row r="105">
          <cell r="C105">
            <v>200</v>
          </cell>
        </row>
        <row r="106">
          <cell r="C106">
            <v>200</v>
          </cell>
        </row>
        <row r="108">
          <cell r="C108">
            <v>1</v>
          </cell>
        </row>
        <row r="109">
          <cell r="C109">
            <v>2</v>
          </cell>
        </row>
        <row r="110">
          <cell r="C110">
            <v>2.5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</sheetNames>
    <sheetDataSet>
      <sheetData sheetId="0" refreshError="1"/>
      <sheetData sheetId="1" refreshError="1"/>
      <sheetData sheetId="2" refreshError="1">
        <row r="64">
          <cell r="C64">
            <v>31500</v>
          </cell>
        </row>
        <row r="66">
          <cell r="C66">
            <v>13500</v>
          </cell>
        </row>
        <row r="69">
          <cell r="C69">
            <v>875741.60000000009</v>
          </cell>
        </row>
        <row r="70">
          <cell r="C70">
            <v>1.1000000000000001</v>
          </cell>
        </row>
        <row r="75">
          <cell r="C75">
            <v>58186.300000000141</v>
          </cell>
        </row>
        <row r="105">
          <cell r="C105">
            <v>17</v>
          </cell>
        </row>
        <row r="114">
          <cell r="C114">
            <v>200</v>
          </cell>
        </row>
        <row r="115">
          <cell r="C115">
            <v>200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7-mzdy (2)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štipendiá"/>
      <sheetName val="T16-KKŠ"/>
      <sheetName val="T17-Klinické"/>
      <sheetName val="T0-podklad-merge"/>
    </sheetNames>
    <sheetDataSet>
      <sheetData sheetId="0" refreshError="1"/>
      <sheetData sheetId="1" refreshError="1">
        <row r="27">
          <cell r="I27">
            <v>0.24152542372881355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az20"/>
      <sheetName val="Príjmy20"/>
      <sheetName val="kv20"/>
      <sheetName val="priplatky20"/>
      <sheetName val="Mzdy-20"/>
      <sheetName val="fondy 20"/>
      <sheetName val="fixy-ucel20"/>
      <sheetName val="Var-20"/>
      <sheetName val="630 § 01"/>
      <sheetName val="§ 01 Štip.dokt.20"/>
      <sheetName val="§18štip99"/>
      <sheetName val="RRP-20"/>
      <sheetName val="RRP-20 -Z"/>
      <sheetName val="RRP-20 -f"/>
      <sheetName val="VYK20"/>
      <sheetName val="Vys-99"/>
      <sheetName val="VVZvstupyTP"/>
      <sheetName val="nepd20vstup  "/>
      <sheetName val="Zložka"/>
      <sheetName val="zaMP99"/>
      <sheetName val="VVZvstupy"/>
      <sheetName val="mp0199"/>
      <sheetName val="MPnpd98-32"/>
      <sheetName val="Príjmy99-K"/>
      <sheetName val="čerpanie-98"/>
      <sheetName val="P-3"/>
    </sheetNames>
    <sheetDataSet>
      <sheetData sheetId="0" refreshError="1"/>
      <sheetData sheetId="1" refreshError="1"/>
      <sheetData sheetId="2" refreshError="1"/>
      <sheetData sheetId="3" refreshError="1">
        <row r="7">
          <cell r="B7">
            <v>400</v>
          </cell>
          <cell r="C7">
            <v>800</v>
          </cell>
          <cell r="K7">
            <v>100</v>
          </cell>
          <cell r="L7">
            <v>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3">
          <cell r="P33">
            <v>0.30080900097311114</v>
          </cell>
        </row>
      </sheetData>
      <sheetData sheetId="22" refreshError="1"/>
      <sheetData sheetId="23" refreshError="1"/>
      <sheetData sheetId="24" refreshError="1"/>
      <sheetData sheetId="25" refreshError="1">
        <row r="3">
          <cell r="N3">
            <v>3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R99-E"/>
      <sheetName val="VYR99-Fei"/>
      <sheetName val="VYR99-FEI2"/>
      <sheetName val="Uči-neuč"/>
      <sheetName val="priem-12"/>
      <sheetName val="VYRM98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2">
          <cell r="P62">
            <v>53108</v>
          </cell>
        </row>
        <row r="64">
          <cell r="S64">
            <v>4840.2501564678578</v>
          </cell>
        </row>
      </sheetData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Pr-7"/>
      <sheetName val="Pr-8"/>
      <sheetName val="Pr-9"/>
      <sheetName val="Pr-10"/>
      <sheetName val="Pr-11"/>
      <sheetName val="Pr-12"/>
      <sheetName val="Pr-12 (2)"/>
    </sheetNames>
    <sheetDataSet>
      <sheetData sheetId="0" refreshError="1">
        <row r="62">
          <cell r="P62">
            <v>53108</v>
          </cell>
        </row>
        <row r="64">
          <cell r="S64">
            <v>4840.2501564678578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R99-E"/>
      <sheetName val="VYR99-Fei"/>
      <sheetName val="VYR99-FEI2"/>
      <sheetName val="Uči-neuč"/>
      <sheetName val="priem-12"/>
      <sheetName val="VYRM98D"/>
    </sheetNames>
    <sheetDataSet>
      <sheetData sheetId="0" refreshError="1">
        <row r="2">
          <cell r="J2">
            <v>0.5</v>
          </cell>
        </row>
        <row r="45">
          <cell r="AK45">
            <v>13263.817452660411</v>
          </cell>
        </row>
        <row r="47">
          <cell r="AA47">
            <v>284425</v>
          </cell>
        </row>
        <row r="52">
          <cell r="AQ52">
            <v>476234761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VYKVS98"/>
      <sheetName val="VVZ-VS97"/>
    </sheetNames>
    <sheetDataSet>
      <sheetData sheetId="0" refreshError="1"/>
      <sheetData sheetId="1" refreshError="1"/>
      <sheetData sheetId="2" refreshError="1">
        <row r="3">
          <cell r="L3">
            <v>18500</v>
          </cell>
        </row>
        <row r="105">
          <cell r="I105">
            <v>16800580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</sheetNames>
    <sheetDataSet>
      <sheetData sheetId="0" refreshError="1"/>
      <sheetData sheetId="1" refreshError="1"/>
      <sheetData sheetId="2" refreshError="1">
        <row r="64">
          <cell r="C64">
            <v>31500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Príjmy"/>
      <sheetName val="T2-KPN"/>
      <sheetName val="T3-vstupy"/>
      <sheetName val="T4-data_odbory"/>
      <sheetName val="T5-sumar_odbory"/>
      <sheetName val="T6-výkon"/>
      <sheetName val="T7-mzdy"/>
      <sheetName val="T8-TaS"/>
      <sheetName val="T9-bežný-transfer"/>
      <sheetName val="T10-prev_ŠD"/>
      <sheetName val="T11-sumár_ŠD"/>
      <sheetName val="T12-špecifiká"/>
      <sheetName val="T13-sumár-špec"/>
      <sheetName val="T14-VVZ-hist-mzdy"/>
      <sheetName val="T15-VVZ-mzdy-TaS"/>
      <sheetName val="T16-sumár externe"/>
      <sheetName val="rozpisovy-list"/>
      <sheetName val="mená"/>
    </sheetNames>
    <sheetDataSet>
      <sheetData sheetId="0" refreshError="1"/>
      <sheetData sheetId="1" refreshError="1"/>
      <sheetData sheetId="2" refreshError="1">
        <row r="16">
          <cell r="C16">
            <v>2492220.7167988089</v>
          </cell>
        </row>
        <row r="21">
          <cell r="C21">
            <v>0.97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Príjmy"/>
      <sheetName val="T2-KPN"/>
      <sheetName val="T3-vstupy"/>
      <sheetName val="T4-data_odbory"/>
      <sheetName val="T5-sumar_odbory"/>
      <sheetName val="T6-výkon"/>
      <sheetName val="T7-mzdy"/>
      <sheetName val="T8-TaS"/>
      <sheetName val="T9-bežný-transfer"/>
      <sheetName val="T10-prev_ŠD"/>
      <sheetName val="T11-sumár_ŠD"/>
      <sheetName val="T12-špecifiká"/>
      <sheetName val="T13-sumár-špec"/>
      <sheetName val="T14-VVZ-hist-mzdy"/>
      <sheetName val="T15-VVZ-mzdy-TaS"/>
      <sheetName val="T16-sumár externe"/>
      <sheetName val="rozpisovy-list"/>
      <sheetName val="mená"/>
    </sheetNames>
    <sheetDataSet>
      <sheetData sheetId="0" refreshError="1"/>
      <sheetData sheetId="1" refreshError="1"/>
      <sheetData sheetId="2" refreshError="1">
        <row r="16">
          <cell r="C16">
            <v>2492220.7167988089</v>
          </cell>
        </row>
        <row r="21">
          <cell r="C21">
            <v>0.97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</sheetNames>
    <sheetDataSet>
      <sheetData sheetId="0" refreshError="1"/>
      <sheetData sheetId="1" refreshError="1"/>
      <sheetData sheetId="2" refreshError="1">
        <row r="92">
          <cell r="C92">
            <v>35000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 2011 HZ"/>
      <sheetName val="SD 2011 HZ AS  zaokr."/>
      <sheetName val="SD 2012 hz bez postdok"/>
      <sheetName val="SD 2012 hz bez postdok po AS"/>
      <sheetName val="SD 2012  po AS zaokr"/>
      <sheetName val="SD 2012 hz  pre FR"/>
      <sheetName val="SD 2012 hz  pre FR bez SvF"/>
      <sheetName val="SD 2011 HZ bez50,30,20"/>
      <sheetName val="SD 2010  po KR  AS bezvzv modif"/>
      <sheetName val="SD 2010  po KR  AS bez vzv09pôv"/>
      <sheetName val="SD 2010 kr "/>
      <sheetName val="Hárok1"/>
    </sheetNames>
    <sheetDataSet>
      <sheetData sheetId="0" refreshError="1"/>
      <sheetData sheetId="1" refreshError="1">
        <row r="11">
          <cell r="B11">
            <v>56943985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Q10" t="e">
            <v>#REF!</v>
          </cell>
        </row>
      </sheetData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_výkon_2017_ZVD"/>
      <sheetName val="Mzdy_výkon_2017_50,30,20"/>
    </sheetNames>
    <sheetDataSet>
      <sheetData sheetId="0"/>
      <sheetData sheetId="1">
        <row r="12">
          <cell r="X12">
            <v>3576370</v>
          </cell>
        </row>
        <row r="13">
          <cell r="X13">
            <v>1506786</v>
          </cell>
        </row>
        <row r="14">
          <cell r="X14">
            <v>2584420</v>
          </cell>
        </row>
        <row r="15">
          <cell r="X15">
            <v>3028552</v>
          </cell>
        </row>
        <row r="16">
          <cell r="X16">
            <v>1513706</v>
          </cell>
        </row>
        <row r="17">
          <cell r="X17">
            <v>3049286</v>
          </cell>
        </row>
        <row r="18">
          <cell r="X18">
            <v>1115485</v>
          </cell>
        </row>
        <row r="19">
          <cell r="X19">
            <v>303971</v>
          </cell>
        </row>
        <row r="20">
          <cell r="S20">
            <v>1150783</v>
          </cell>
          <cell r="U20">
            <v>75415</v>
          </cell>
          <cell r="W20">
            <v>51240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_výkon_2017_ZVD"/>
      <sheetName val="Mzdy_výkon_2017_50,30,20"/>
    </sheetNames>
    <sheetDataSet>
      <sheetData sheetId="0"/>
      <sheetData sheetId="1">
        <row r="12">
          <cell r="W12">
            <v>12240</v>
          </cell>
        </row>
        <row r="14">
          <cell r="W14">
            <v>12240</v>
          </cell>
        </row>
        <row r="17">
          <cell r="W17">
            <v>12240</v>
          </cell>
        </row>
        <row r="18">
          <cell r="W18">
            <v>12240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17_RD_2016"/>
      <sheetName val="T1-RD2017_RD_2016 (%)"/>
      <sheetName val="T2-KO"/>
      <sheetName val="T2-KAP"/>
      <sheetName val="T2-odbory_predmety"/>
      <sheetName val="T3-vstupy"/>
      <sheetName val="T4-štruk_077"/>
      <sheetName val="T5a-abs"/>
      <sheetName val="T5b-studenti"/>
      <sheetName val="T6a-abs"/>
      <sheetName val="T6b-výkon"/>
      <sheetName val="T6c-výkon-fak"/>
      <sheetName val="T7-mzdy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"/>
      <sheetName val="T14a-KA"/>
      <sheetName val="T14b-podiely"/>
      <sheetName val="T14c-vstup_DG-ZG"/>
      <sheetName val="T14d-Drš"/>
      <sheetName val="T14e-tímy"/>
      <sheetName val="T15-štipendiá-soc"/>
      <sheetName val="T16-KKŠ"/>
      <sheetName val="T17-Klinické-Zahr_lek"/>
      <sheetName val="T18-Mot_štip"/>
      <sheetName val="T19-počty študentov"/>
      <sheetName val="T20-Publik"/>
      <sheetName val="T20a-EPC"/>
      <sheetName val="T20b-EUC"/>
      <sheetName val="T21-Mobility"/>
      <sheetName val="T22-praxe"/>
      <sheetName val="T23-špecifické_potreby"/>
      <sheetName val="T24-rozvoj"/>
    </sheetNames>
    <sheetDataSet>
      <sheetData sheetId="0"/>
      <sheetData sheetId="1">
        <row r="12">
          <cell r="H12">
            <v>29794346</v>
          </cell>
          <cell r="K12">
            <v>5544299</v>
          </cell>
          <cell r="Q12">
            <v>6483871</v>
          </cell>
          <cell r="R12">
            <v>1552329</v>
          </cell>
          <cell r="S12">
            <v>1418400</v>
          </cell>
          <cell r="T12">
            <v>561120</v>
          </cell>
          <cell r="U12">
            <v>2952022</v>
          </cell>
          <cell r="V12">
            <v>1210801</v>
          </cell>
          <cell r="W12">
            <v>426202</v>
          </cell>
          <cell r="Z12">
            <v>30885</v>
          </cell>
          <cell r="AA12">
            <v>32298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T12">
            <v>28721</v>
          </cell>
        </row>
        <row r="32">
          <cell r="Q32">
            <v>955997.05513980892</v>
          </cell>
          <cell r="T32">
            <v>21795.368794326241</v>
          </cell>
        </row>
        <row r="33">
          <cell r="Q33">
            <v>226082.88949284522</v>
          </cell>
          <cell r="T33">
            <v>6925.6312056737588</v>
          </cell>
        </row>
      </sheetData>
      <sheetData sheetId="14">
        <row r="13">
          <cell r="U13">
            <v>391397.99999999994</v>
          </cell>
          <cell r="V13">
            <v>440384</v>
          </cell>
          <cell r="Z13">
            <v>420054</v>
          </cell>
        </row>
        <row r="33">
          <cell r="H33">
            <v>7198</v>
          </cell>
          <cell r="U33">
            <v>302842</v>
          </cell>
          <cell r="V33">
            <v>340064</v>
          </cell>
          <cell r="Z33">
            <v>383255.72628110228</v>
          </cell>
        </row>
        <row r="34">
          <cell r="U34">
            <v>88556</v>
          </cell>
          <cell r="V34">
            <v>100320</v>
          </cell>
          <cell r="Z34">
            <v>36798.27371889777</v>
          </cell>
        </row>
        <row r="35">
          <cell r="H35">
            <v>6054</v>
          </cell>
        </row>
        <row r="36">
          <cell r="H36">
            <v>4289</v>
          </cell>
        </row>
        <row r="37">
          <cell r="H37">
            <v>5613</v>
          </cell>
        </row>
        <row r="38">
          <cell r="H38">
            <v>2303</v>
          </cell>
        </row>
        <row r="39">
          <cell r="H39">
            <v>5888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39">
          <cell r="Z39">
            <v>23518</v>
          </cell>
        </row>
        <row r="41">
          <cell r="Z41">
            <v>19598</v>
          </cell>
        </row>
        <row r="42">
          <cell r="Z42">
            <v>82317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vyk95"/>
      <sheetName val="Mz01-96"/>
      <sheetName val="VYRM97-12"/>
      <sheetName val="Mp-Uči (2)"/>
      <sheetName val="laroux"/>
      <sheetName val="Legenda"/>
      <sheetName val="VYRM98D2"/>
      <sheetName val="VYRM98D"/>
      <sheetName val="VYRM98-10u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"/>
      <sheetName val="Stavy"/>
      <sheetName val="Mzdy95"/>
      <sheetName val="Mzdy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17"/>
      <sheetName val="TaS2017   50- 30-20 "/>
    </sheetNames>
    <sheetDataSet>
      <sheetData sheetId="0">
        <row r="52">
          <cell r="W52">
            <v>808561.51456367155</v>
          </cell>
        </row>
        <row r="53">
          <cell r="W53">
            <v>375565.04437496106</v>
          </cell>
        </row>
        <row r="54">
          <cell r="W54">
            <v>543857.19192417641</v>
          </cell>
        </row>
        <row r="55">
          <cell r="W55">
            <v>545572.30308491644</v>
          </cell>
        </row>
        <row r="56">
          <cell r="W56">
            <v>325512.16006007569</v>
          </cell>
        </row>
        <row r="57">
          <cell r="W57">
            <v>684835.14281719062</v>
          </cell>
        </row>
        <row r="58">
          <cell r="W58">
            <v>311513.91075384256</v>
          </cell>
        </row>
        <row r="59">
          <cell r="W59">
            <v>58165.243184768275</v>
          </cell>
        </row>
        <row r="60">
          <cell r="W60">
            <v>351986.48923639726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17"/>
      <sheetName val="TaS2017   50- 30-20 "/>
    </sheetNames>
    <sheetDataSet>
      <sheetData sheetId="0">
        <row r="3">
          <cell r="U3">
            <v>53250</v>
          </cell>
        </row>
        <row r="5">
          <cell r="W5">
            <v>2000</v>
          </cell>
        </row>
        <row r="6">
          <cell r="U6">
            <v>8000</v>
          </cell>
        </row>
        <row r="20">
          <cell r="C20">
            <v>100000</v>
          </cell>
        </row>
        <row r="66">
          <cell r="W66">
            <v>708500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  <sheetName val="Hárok3"/>
    </sheetNames>
    <sheetDataSet>
      <sheetData sheetId="0">
        <row r="5">
          <cell r="G5">
            <v>738900</v>
          </cell>
          <cell r="R5">
            <v>460116</v>
          </cell>
        </row>
        <row r="17">
          <cell r="L17">
            <v>3947415.3788074683</v>
          </cell>
        </row>
        <row r="18">
          <cell r="L18">
            <v>1741375.4612904373</v>
          </cell>
        </row>
        <row r="19">
          <cell r="L19">
            <v>4233126.9286251469</v>
          </cell>
        </row>
        <row r="20">
          <cell r="L20">
            <v>4812813.6323157884</v>
          </cell>
        </row>
        <row r="21">
          <cell r="L21">
            <v>1051313.2325767425</v>
          </cell>
        </row>
        <row r="22">
          <cell r="L22">
            <v>2035279.5611466458</v>
          </cell>
        </row>
        <row r="23">
          <cell r="L23">
            <v>501851.40540583123</v>
          </cell>
        </row>
        <row r="24">
          <cell r="M24">
            <v>340418.32026030344</v>
          </cell>
        </row>
        <row r="25">
          <cell r="L25">
            <v>1861.2606958109534</v>
          </cell>
        </row>
        <row r="26">
          <cell r="L26">
            <v>219870.81887582576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 2016"/>
      <sheetName val="Graf 2016, 2015"/>
    </sheetNames>
    <sheetDataSet>
      <sheetData sheetId="0">
        <row r="39">
          <cell r="V39">
            <v>21105378.660000004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cty"/>
      <sheetName val="H2020 po fakultach"/>
      <sheetName val="H2020 po fakultach k uprave"/>
      <sheetName val="H2020 spolu"/>
      <sheetName val="H2020"/>
      <sheetName val="new sheet"/>
    </sheetNames>
    <sheetDataSet>
      <sheetData sheetId="0">
        <row r="26">
          <cell r="B26">
            <v>0</v>
          </cell>
          <cell r="C26">
            <v>2666.6666666666665</v>
          </cell>
          <cell r="D26">
            <v>40000</v>
          </cell>
          <cell r="E26">
            <v>10666.666666666666</v>
          </cell>
          <cell r="G26">
            <v>16000</v>
          </cell>
          <cell r="H26">
            <v>5333.333333333333</v>
          </cell>
          <cell r="I26">
            <v>5333.333333333333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  <sheetName val="Hárok3"/>
    </sheetNames>
    <sheetDataSet>
      <sheetData sheetId="0" refreshError="1">
        <row r="5">
          <cell r="E5">
            <v>17982</v>
          </cell>
          <cell r="F5">
            <v>265000</v>
          </cell>
          <cell r="H5">
            <v>176000</v>
          </cell>
          <cell r="I5">
            <v>5000</v>
          </cell>
          <cell r="K5">
            <v>58571</v>
          </cell>
          <cell r="N5">
            <v>67910</v>
          </cell>
          <cell r="O5">
            <v>251121</v>
          </cell>
          <cell r="P5">
            <v>15500</v>
          </cell>
          <cell r="S5">
            <v>6500</v>
          </cell>
          <cell r="V5">
            <v>30500</v>
          </cell>
        </row>
        <row r="44">
          <cell r="L44">
            <v>134000</v>
          </cell>
        </row>
      </sheetData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-soc štip2017-_rozpis"/>
    </sheetNames>
    <sheetDataSet>
      <sheetData sheetId="0">
        <row r="12">
          <cell r="H12">
            <v>437363</v>
          </cell>
        </row>
        <row r="13">
          <cell r="H13">
            <v>40624</v>
          </cell>
        </row>
        <row r="14">
          <cell r="H14">
            <v>284372</v>
          </cell>
        </row>
        <row r="15">
          <cell r="H15">
            <v>319948</v>
          </cell>
        </row>
        <row r="16">
          <cell r="H16">
            <v>171508</v>
          </cell>
        </row>
        <row r="17">
          <cell r="H17">
            <v>132554</v>
          </cell>
        </row>
        <row r="18">
          <cell r="H18">
            <v>144132</v>
          </cell>
        </row>
        <row r="19">
          <cell r="H19">
            <v>21828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iv.štip - rozpis"/>
      <sheetName val="prehľad_čerpanie_odb"/>
      <sheetName val="vybrané ŠO"/>
      <sheetName val="Počty_študentov_STU"/>
      <sheetName val="Ist_DF"/>
      <sheetName val="IIst_DF"/>
      <sheetName val="IIIst_DF"/>
      <sheetName val="IIIst_EF"/>
    </sheetNames>
    <sheetDataSet>
      <sheetData sheetId="0">
        <row r="39">
          <cell r="E3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iv.štip - rozpis"/>
      <sheetName val="Počty_študentov_STU"/>
    </sheetNames>
    <sheetDataSet>
      <sheetData sheetId="0">
        <row r="14">
          <cell r="G14">
            <v>115865</v>
          </cell>
        </row>
        <row r="15">
          <cell r="G15">
            <v>44906</v>
          </cell>
        </row>
        <row r="16">
          <cell r="G16">
            <v>94141</v>
          </cell>
        </row>
        <row r="17">
          <cell r="G17">
            <v>82654</v>
          </cell>
        </row>
        <row r="18">
          <cell r="G18">
            <v>41535</v>
          </cell>
        </row>
        <row r="19">
          <cell r="G19">
            <v>105128</v>
          </cell>
        </row>
        <row r="20">
          <cell r="G20">
            <v>53896</v>
          </cell>
        </row>
        <row r="21">
          <cell r="G21">
            <v>7408</v>
          </cell>
        </row>
        <row r="22">
          <cell r="G22">
            <v>15587</v>
          </cell>
        </row>
      </sheetData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 2016"/>
      <sheetName val="Graf 2016, 2015"/>
    </sheetNames>
    <sheetDataSet>
      <sheetData sheetId="0"/>
      <sheetData sheetId="1">
        <row r="5">
          <cell r="D5">
            <v>5414446.2861081995</v>
          </cell>
        </row>
        <row r="6">
          <cell r="D6">
            <v>2397361.3891247022</v>
          </cell>
        </row>
        <row r="15">
          <cell r="D15">
            <v>859621.36399999994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vyk95"/>
      <sheetName val="Mz01-96"/>
      <sheetName val="VYRM97-12"/>
      <sheetName val="Mp-Uči (2)"/>
      <sheetName val="laroux"/>
      <sheetName val="Legenda"/>
      <sheetName val="VYRM98D2"/>
      <sheetName val="VYRM98D"/>
      <sheetName val="VYRM98-10u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"/>
      <sheetName val="Stavy"/>
      <sheetName val="Mzdy95"/>
      <sheetName val="Mzdy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- vyp_KEN"/>
      <sheetName val="T2 - KEN"/>
      <sheetName val="T3 - data_odbory"/>
      <sheetName val="T4 - sum_data"/>
      <sheetName val="T5 - vyp_vykon"/>
      <sheetName val="T6 - rozpis_610"/>
      <sheetName val="T7 - rozpis_630"/>
    </sheetNames>
    <sheetDataSet>
      <sheetData sheetId="0" refreshError="1"/>
      <sheetData sheetId="1" refreshError="1">
        <row r="5">
          <cell r="B5">
            <v>1.67</v>
          </cell>
        </row>
        <row r="7">
          <cell r="B7">
            <v>1.69</v>
          </cell>
        </row>
        <row r="9">
          <cell r="B9">
            <v>1.54</v>
          </cell>
        </row>
        <row r="10">
          <cell r="B10">
            <v>1.2</v>
          </cell>
        </row>
        <row r="18">
          <cell r="B18">
            <v>3.2</v>
          </cell>
        </row>
        <row r="19">
          <cell r="B19">
            <v>2.19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T0-podklad-merge"/>
    </sheetNames>
    <sheetDataSet>
      <sheetData sheetId="0" refreshError="1"/>
      <sheetData sheetId="1" refreshError="1">
        <row r="34">
          <cell r="D34">
            <v>1.5</v>
          </cell>
        </row>
        <row r="35">
          <cell r="D35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T17-Klinické"/>
      <sheetName val="T18-stavby"/>
    </sheetNames>
    <sheetDataSet>
      <sheetData sheetId="0" refreshError="1"/>
      <sheetData sheetId="1" refreshError="1"/>
      <sheetData sheetId="2" refreshError="1">
        <row r="52">
          <cell r="C52">
            <v>2</v>
          </cell>
        </row>
        <row r="53">
          <cell r="C53">
            <v>1.66</v>
          </cell>
        </row>
        <row r="54">
          <cell r="C54">
            <v>1.33</v>
          </cell>
        </row>
        <row r="55">
          <cell r="C55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Legenda"/>
      <sheetName val="VYRM98D2"/>
      <sheetName val="VYRM98D"/>
      <sheetName val="VYRM98-10u"/>
      <sheetName val="VYRM97-12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 (2)"/>
      <sheetName val="Mp-Uči"/>
      <sheetName val="vyk95"/>
      <sheetName val="Stavy"/>
      <sheetName val="Mz01-96"/>
      <sheetName val="Mzdy95"/>
      <sheetName val="Mzdy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ata"/>
      <sheetName val="sústava študijných odborov"/>
      <sheetName val="Poznámky"/>
    </sheetNames>
    <sheetDataSet>
      <sheetData sheetId="0" refreshError="1">
        <row r="31">
          <cell r="D31">
            <v>1</v>
          </cell>
        </row>
        <row r="32">
          <cell r="D32">
            <v>0.3</v>
          </cell>
        </row>
        <row r="33">
          <cell r="D33">
            <v>1.5</v>
          </cell>
        </row>
        <row r="34">
          <cell r="D34">
            <v>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100"/>
  <sheetViews>
    <sheetView tabSelected="1" view="pageBreakPreview" zoomScale="80" zoomScaleNormal="85" zoomScaleSheetLayoutView="80" workbookViewId="0">
      <pane xSplit="2" ySplit="9" topLeftCell="C10" activePane="bottomRight" state="frozen"/>
      <selection pane="topRight" activeCell="B1" sqref="B1"/>
      <selection pane="bottomLeft" activeCell="A5" sqref="A5"/>
      <selection pane="bottomRight" activeCell="W10" sqref="W10"/>
    </sheetView>
  </sheetViews>
  <sheetFormatPr defaultColWidth="9.140625" defaultRowHeight="12.75" x14ac:dyDescent="0.2"/>
  <cols>
    <col min="1" max="1" width="3.140625" style="2" customWidth="1"/>
    <col min="2" max="2" width="28.7109375" style="2" customWidth="1"/>
    <col min="3" max="3" width="15.7109375" style="187" customWidth="1"/>
    <col min="4" max="4" width="12.28515625" style="2" customWidth="1"/>
    <col min="5" max="5" width="11.140625" style="2" customWidth="1"/>
    <col min="6" max="6" width="11.28515625" style="2" customWidth="1"/>
    <col min="7" max="7" width="12.42578125" style="2" bestFit="1" customWidth="1"/>
    <col min="8" max="8" width="11.85546875" style="2" customWidth="1"/>
    <col min="9" max="9" width="12.28515625" style="2" customWidth="1"/>
    <col min="10" max="10" width="11.140625" style="2" customWidth="1"/>
    <col min="11" max="12" width="10.85546875" style="2" customWidth="1"/>
    <col min="13" max="13" width="13.85546875" style="10" customWidth="1"/>
    <col min="14" max="14" width="15.85546875" style="2" customWidth="1"/>
    <col min="15" max="15" width="10.5703125" style="2" customWidth="1"/>
    <col min="16" max="18" width="9.7109375" style="2" hidden="1" customWidth="1"/>
    <col min="19" max="19" width="11.28515625" style="2" customWidth="1"/>
    <col min="20" max="21" width="13" style="10" customWidth="1"/>
    <col min="22" max="22" width="14.140625" style="10" customWidth="1"/>
    <col min="23" max="23" width="12" style="2" customWidth="1"/>
    <col min="24" max="24" width="14" style="12" customWidth="1"/>
    <col min="25" max="25" width="15.85546875" style="12" bestFit="1" customWidth="1"/>
    <col min="26" max="26" width="14" style="12" customWidth="1"/>
    <col min="27" max="27" width="15.85546875" style="2" customWidth="1"/>
    <col min="28" max="28" width="10.42578125" style="2" bestFit="1" customWidth="1"/>
    <col min="29" max="29" width="11.5703125" style="2" bestFit="1" customWidth="1"/>
    <col min="30" max="30" width="9.140625" style="2"/>
    <col min="31" max="31" width="11.5703125" style="2" bestFit="1" customWidth="1"/>
    <col min="32" max="16384" width="9.140625" style="2"/>
  </cols>
  <sheetData>
    <row r="1" spans="2:31" ht="31.15" customHeight="1" x14ac:dyDescent="0.25">
      <c r="B1" s="418" t="s">
        <v>95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</row>
    <row r="2" spans="2:31" ht="18.75" hidden="1" x14ac:dyDescent="0.3">
      <c r="B2" s="3"/>
      <c r="C2" s="4"/>
      <c r="D2" s="5"/>
      <c r="E2" s="5"/>
      <c r="F2" s="5"/>
      <c r="G2" s="5"/>
      <c r="H2" s="5"/>
      <c r="I2" s="5"/>
      <c r="J2" s="5"/>
      <c r="K2" s="5"/>
      <c r="L2" s="267"/>
      <c r="M2" s="6"/>
      <c r="N2" s="5"/>
      <c r="O2" s="5"/>
      <c r="P2" s="5"/>
      <c r="Q2" s="188"/>
      <c r="R2" s="188"/>
      <c r="S2" s="5"/>
      <c r="T2" s="6"/>
      <c r="U2" s="6"/>
      <c r="V2" s="6"/>
      <c r="W2" s="5"/>
    </row>
    <row r="3" spans="2:31" ht="18" hidden="1" x14ac:dyDescent="0.25">
      <c r="B3" s="3"/>
      <c r="C3" s="4"/>
      <c r="D3" s="5"/>
      <c r="E3" s="5"/>
      <c r="F3" s="5"/>
      <c r="G3" s="7"/>
      <c r="H3" s="8"/>
      <c r="I3" s="8"/>
      <c r="J3" s="8"/>
      <c r="K3" s="8"/>
      <c r="L3" s="8"/>
      <c r="M3" s="9"/>
      <c r="N3" s="8"/>
      <c r="O3" s="8"/>
      <c r="P3" s="8"/>
      <c r="Q3" s="8"/>
      <c r="R3" s="8"/>
      <c r="S3" s="5"/>
      <c r="W3" s="11" t="s">
        <v>0</v>
      </c>
    </row>
    <row r="4" spans="2:31" s="12" customFormat="1" ht="12.75" hidden="1" customHeight="1" thickBot="1" x14ac:dyDescent="0.3">
      <c r="C4" s="13"/>
      <c r="D4" s="14"/>
      <c r="E4" s="15"/>
      <c r="F4" s="15"/>
      <c r="G4" s="8"/>
      <c r="H4" s="16"/>
      <c r="I4" s="8"/>
      <c r="J4" s="8"/>
      <c r="K4" s="8"/>
      <c r="L4" s="8"/>
      <c r="M4" s="9"/>
      <c r="N4" s="8"/>
      <c r="O4" s="8"/>
      <c r="P4" s="8"/>
      <c r="Q4" s="8"/>
      <c r="R4" s="8"/>
      <c r="S4" s="17"/>
      <c r="T4" s="18"/>
      <c r="U4" s="18"/>
      <c r="V4" s="18"/>
      <c r="W4" s="19" t="s">
        <v>1</v>
      </c>
    </row>
    <row r="5" spans="2:31" s="27" customFormat="1" ht="13.5" thickBot="1" x14ac:dyDescent="0.25">
      <c r="B5" s="21"/>
      <c r="C5" s="22">
        <f>C9/'[26]SD 2011 HZ AS  zaokr.'!B11</f>
        <v>1.0482560712953264</v>
      </c>
      <c r="D5" s="23"/>
      <c r="E5" s="225"/>
      <c r="F5" s="23"/>
      <c r="G5" s="23"/>
      <c r="H5" s="23"/>
      <c r="I5" s="23"/>
      <c r="J5" s="23"/>
      <c r="K5" s="23"/>
      <c r="L5" s="23"/>
      <c r="M5" s="24"/>
      <c r="N5" s="23"/>
      <c r="O5" s="23"/>
      <c r="P5" s="23"/>
      <c r="Q5" s="23"/>
      <c r="R5" s="23"/>
      <c r="S5" s="23"/>
      <c r="T5" s="25"/>
      <c r="U5" s="25"/>
      <c r="V5" s="25"/>
      <c r="W5" s="26"/>
    </row>
    <row r="6" spans="2:31" ht="38.25" customHeight="1" thickBot="1" x14ac:dyDescent="0.3">
      <c r="B6" s="28" t="s">
        <v>2</v>
      </c>
      <c r="C6" s="29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1" t="s">
        <v>8</v>
      </c>
      <c r="I6" s="30" t="s">
        <v>9</v>
      </c>
      <c r="J6" s="30" t="s">
        <v>10</v>
      </c>
      <c r="K6" s="32" t="s">
        <v>11</v>
      </c>
      <c r="L6" s="30" t="s">
        <v>74</v>
      </c>
      <c r="M6" s="33" t="s">
        <v>84</v>
      </c>
      <c r="N6" s="32" t="s">
        <v>12</v>
      </c>
      <c r="O6" s="224" t="s">
        <v>48</v>
      </c>
      <c r="P6" s="189"/>
      <c r="Q6" s="190" t="s">
        <v>49</v>
      </c>
      <c r="R6" s="190" t="s">
        <v>50</v>
      </c>
      <c r="S6" s="33" t="s">
        <v>59</v>
      </c>
      <c r="T6" s="34" t="s">
        <v>60</v>
      </c>
      <c r="U6" s="34" t="s">
        <v>122</v>
      </c>
      <c r="V6" s="34" t="s">
        <v>51</v>
      </c>
      <c r="W6" s="35" t="s">
        <v>13</v>
      </c>
      <c r="X6" s="223" t="s">
        <v>96</v>
      </c>
      <c r="Y6" s="404" t="s">
        <v>128</v>
      </c>
      <c r="Z6" s="404" t="s">
        <v>125</v>
      </c>
      <c r="AA6" s="37" t="s">
        <v>126</v>
      </c>
    </row>
    <row r="7" spans="2:31" s="44" customFormat="1" ht="23.25" hidden="1" customHeight="1" thickBot="1" x14ac:dyDescent="0.3">
      <c r="B7" s="28" t="s">
        <v>14</v>
      </c>
      <c r="C7" s="38"/>
      <c r="D7" s="39" t="e">
        <f>D9+#REF!</f>
        <v>#REF!</v>
      </c>
      <c r="E7" s="39" t="e">
        <f>E9+#REF!</f>
        <v>#REF!</v>
      </c>
      <c r="F7" s="39" t="e">
        <f>F9+#REF!</f>
        <v>#REF!</v>
      </c>
      <c r="G7" s="39" t="e">
        <f>G9+#REF!</f>
        <v>#REF!</v>
      </c>
      <c r="H7" s="39" t="e">
        <f>H9+#REF!</f>
        <v>#REF!</v>
      </c>
      <c r="I7" s="39" t="e">
        <f>I9+#REF!</f>
        <v>#REF!</v>
      </c>
      <c r="J7" s="39" t="e">
        <f>J9+#REF!</f>
        <v>#REF!</v>
      </c>
      <c r="K7" s="39" t="e">
        <f>K9+#REF!</f>
        <v>#REF!</v>
      </c>
      <c r="L7" s="39"/>
      <c r="M7" s="40" t="e">
        <f>SUM(D7:J7)</f>
        <v>#REF!</v>
      </c>
      <c r="N7" s="39" t="e">
        <f>N9+#REF!</f>
        <v>#REF!</v>
      </c>
      <c r="O7" s="39"/>
      <c r="P7" s="39" t="e">
        <f>P9+#REF!</f>
        <v>#REF!</v>
      </c>
      <c r="Q7" s="39"/>
      <c r="R7" s="39"/>
      <c r="S7" s="39" t="e">
        <f>S9+#REF!</f>
        <v>#REF!</v>
      </c>
      <c r="T7" s="40"/>
      <c r="U7" s="40"/>
      <c r="V7" s="40"/>
      <c r="W7" s="41" t="e">
        <f>SUM(M7:V7)</f>
        <v>#REF!</v>
      </c>
      <c r="X7" s="215" t="e">
        <f>'[26]SD 2010  po KR  AS bez vzv09pôv'!Q10</f>
        <v>#REF!</v>
      </c>
      <c r="Y7" s="405"/>
      <c r="Z7" s="405"/>
      <c r="AA7" s="43"/>
    </row>
    <row r="8" spans="2:31" ht="22.5" customHeight="1" thickBot="1" x14ac:dyDescent="0.3">
      <c r="B8" s="45"/>
      <c r="C8" s="256"/>
      <c r="D8" s="46"/>
      <c r="E8" s="46"/>
      <c r="F8" s="46"/>
      <c r="G8" s="46"/>
      <c r="H8" s="46"/>
      <c r="I8" s="46"/>
      <c r="J8" s="46"/>
      <c r="K8" s="46"/>
      <c r="L8" s="46"/>
      <c r="M8" s="250">
        <f>D11+E11+F11+G11+H11+I11+J11+K11</f>
        <v>26203017.262763597</v>
      </c>
      <c r="N8" s="46"/>
      <c r="O8" s="46"/>
      <c r="P8" s="46"/>
      <c r="Q8" s="46"/>
      <c r="R8" s="46"/>
      <c r="S8" s="46"/>
      <c r="T8" s="47"/>
      <c r="U8" s="47"/>
      <c r="V8" s="47"/>
      <c r="W8" s="415">
        <f>M10+N10+O10+S10+T10+U10+V10</f>
        <v>59691878.453143351</v>
      </c>
      <c r="X8" s="215"/>
      <c r="Y8" s="405"/>
      <c r="Z8" s="405"/>
      <c r="AA8" s="36"/>
    </row>
    <row r="9" spans="2:31" s="44" customFormat="1" ht="26.25" hidden="1" customHeight="1" thickBot="1" x14ac:dyDescent="0.3">
      <c r="B9" s="48" t="s">
        <v>15</v>
      </c>
      <c r="C9" s="49">
        <f t="shared" ref="C9:T9" si="0">C10</f>
        <v>59691878</v>
      </c>
      <c r="D9" s="50">
        <f t="shared" si="0"/>
        <v>10287205.133371141</v>
      </c>
      <c r="E9" s="50">
        <f t="shared" si="0"/>
        <v>4293143.8443320654</v>
      </c>
      <c r="F9" s="50">
        <f t="shared" si="0"/>
        <v>8759830.9605493229</v>
      </c>
      <c r="G9" s="50">
        <f t="shared" si="0"/>
        <v>10057660.906067371</v>
      </c>
      <c r="H9" s="50">
        <f t="shared" si="0"/>
        <v>3646398.904636818</v>
      </c>
      <c r="I9" s="50">
        <f t="shared" si="0"/>
        <v>7837133.1696671322</v>
      </c>
      <c r="J9" s="50">
        <f t="shared" si="0"/>
        <v>2625223.3694930072</v>
      </c>
      <c r="K9" s="50">
        <f t="shared" si="0"/>
        <v>864743.68877840508</v>
      </c>
      <c r="L9" s="50"/>
      <c r="M9" s="51">
        <f>SUM(D9:J9)</f>
        <v>47506596.288116857</v>
      </c>
      <c r="N9" s="50">
        <f t="shared" si="0"/>
        <v>2348137.0834400533</v>
      </c>
      <c r="O9" s="50">
        <f t="shared" si="0"/>
        <v>70885</v>
      </c>
      <c r="P9" s="50">
        <f t="shared" si="0"/>
        <v>16678576</v>
      </c>
      <c r="Q9" s="50"/>
      <c r="R9" s="50"/>
      <c r="S9" s="50">
        <f t="shared" si="0"/>
        <v>2866615.5721122231</v>
      </c>
      <c r="T9" s="50">
        <f t="shared" si="0"/>
        <v>2957108.56</v>
      </c>
      <c r="U9" s="50"/>
      <c r="V9" s="50"/>
      <c r="W9" s="50">
        <f>SUM(M9:V9)</f>
        <v>72427918.503669128</v>
      </c>
      <c r="X9" s="215"/>
      <c r="Y9" s="405"/>
      <c r="Z9" s="405"/>
      <c r="AA9" s="43"/>
    </row>
    <row r="10" spans="2:31" s="44" customFormat="1" ht="22.9" customHeight="1" thickBot="1" x14ac:dyDescent="0.3">
      <c r="B10" s="52" t="s">
        <v>16</v>
      </c>
      <c r="C10" s="53">
        <v>59691878</v>
      </c>
      <c r="D10" s="53">
        <f>D11+D38+D76+D77</f>
        <v>10287205.133371141</v>
      </c>
      <c r="E10" s="53">
        <f t="shared" ref="E10:L10" si="1">E11+E38+E76+E77</f>
        <v>4293143.8443320654</v>
      </c>
      <c r="F10" s="53">
        <f t="shared" si="1"/>
        <v>8759830.9605493229</v>
      </c>
      <c r="G10" s="53">
        <f t="shared" si="1"/>
        <v>10057660.906067371</v>
      </c>
      <c r="H10" s="53">
        <f t="shared" si="1"/>
        <v>3646398.904636818</v>
      </c>
      <c r="I10" s="53">
        <f t="shared" si="1"/>
        <v>7837133.1696671322</v>
      </c>
      <c r="J10" s="53">
        <f t="shared" si="1"/>
        <v>2625223.3694930072</v>
      </c>
      <c r="K10" s="53">
        <f t="shared" si="1"/>
        <v>864743.68877840508</v>
      </c>
      <c r="L10" s="53">
        <f t="shared" si="1"/>
        <v>122392.26069581095</v>
      </c>
      <c r="M10" s="53">
        <f>SUM(D10:L10)</f>
        <v>48493732.237591073</v>
      </c>
      <c r="N10" s="53">
        <f>N11+N38+N76+N77</f>
        <v>2348137.0834400533</v>
      </c>
      <c r="O10" s="53">
        <f t="shared" ref="O10:V10" si="2">O11+O38+O76+O77</f>
        <v>70885</v>
      </c>
      <c r="P10" s="53">
        <f t="shared" si="2"/>
        <v>16678576</v>
      </c>
      <c r="Q10" s="53">
        <f t="shared" si="2"/>
        <v>0</v>
      </c>
      <c r="R10" s="53">
        <f t="shared" si="2"/>
        <v>0</v>
      </c>
      <c r="S10" s="53">
        <f t="shared" si="2"/>
        <v>2866615.5721122231</v>
      </c>
      <c r="T10" s="53">
        <f t="shared" si="2"/>
        <v>2957108.56</v>
      </c>
      <c r="U10" s="53">
        <f t="shared" si="2"/>
        <v>1538400</v>
      </c>
      <c r="V10" s="53">
        <f t="shared" si="2"/>
        <v>1417000</v>
      </c>
      <c r="W10" s="53">
        <f>W11+W38+W76+W77+1</f>
        <v>59691878.453143351</v>
      </c>
      <c r="X10" s="54">
        <v>57125520</v>
      </c>
      <c r="Y10" s="406">
        <f>W10-C10</f>
        <v>0.45314335078001022</v>
      </c>
      <c r="Z10" s="406">
        <f>W10-X10</f>
        <v>2566358.4531433508</v>
      </c>
      <c r="AA10" s="55"/>
    </row>
    <row r="11" spans="2:31" s="59" customFormat="1" ht="31.9" customHeight="1" thickBot="1" x14ac:dyDescent="0.3">
      <c r="B11" s="56" t="s">
        <v>17</v>
      </c>
      <c r="C11" s="194">
        <v>29820829</v>
      </c>
      <c r="D11" s="57">
        <f t="shared" ref="D11:K11" si="3">D12+D16+D20</f>
        <v>5643813.7545636715</v>
      </c>
      <c r="E11" s="57">
        <f t="shared" si="3"/>
        <v>2412739.7163749612</v>
      </c>
      <c r="F11" s="57">
        <f t="shared" si="3"/>
        <v>4037993.031924176</v>
      </c>
      <c r="G11" s="57">
        <f t="shared" si="3"/>
        <v>4640174.6070849169</v>
      </c>
      <c r="H11" s="57">
        <f t="shared" si="3"/>
        <v>2372042.6720600757</v>
      </c>
      <c r="I11" s="57">
        <f t="shared" si="3"/>
        <v>4807469.8148171911</v>
      </c>
      <c r="J11" s="57">
        <f t="shared" si="3"/>
        <v>1819649.6307538426</v>
      </c>
      <c r="K11" s="57">
        <f t="shared" si="3"/>
        <v>469134.03518476826</v>
      </c>
      <c r="L11" s="57"/>
      <c r="M11" s="57">
        <f>M12+M16+M20</f>
        <v>26203017.262763601</v>
      </c>
      <c r="N11" s="57"/>
      <c r="O11" s="57">
        <f>O20</f>
        <v>40000</v>
      </c>
      <c r="P11" s="57">
        <f>P12+P20</f>
        <v>16678576</v>
      </c>
      <c r="Q11" s="57">
        <f>Q12+Q20</f>
        <v>0</v>
      </c>
      <c r="R11" s="57">
        <f>R12+R20</f>
        <v>0</v>
      </c>
      <c r="S11" s="57">
        <f>S12+S16+S20+1</f>
        <v>1907844.7532363972</v>
      </c>
      <c r="T11" s="57">
        <f>T12+T16+T20</f>
        <v>961467.56</v>
      </c>
      <c r="U11" s="57"/>
      <c r="V11" s="57">
        <f>V12+V16+V20</f>
        <v>708500</v>
      </c>
      <c r="W11" s="57">
        <f>W12+W16+W20</f>
        <v>29820828.576000001</v>
      </c>
      <c r="X11" s="57">
        <v>28327771</v>
      </c>
      <c r="Y11" s="406">
        <f t="shared" ref="Y11:Y74" si="4">W11-C11</f>
        <v>-0.42399999871850014</v>
      </c>
      <c r="Z11" s="406">
        <f t="shared" ref="Z11:Z74" si="5">W11-X11</f>
        <v>1493057.5760000013</v>
      </c>
      <c r="AA11" s="55"/>
      <c r="AC11" s="42"/>
      <c r="AD11" s="42"/>
    </row>
    <row r="12" spans="2:31" s="59" customFormat="1" ht="15" customHeight="1" x14ac:dyDescent="0.25">
      <c r="B12" s="60" t="s">
        <v>18</v>
      </c>
      <c r="C12" s="61">
        <v>17956013</v>
      </c>
      <c r="D12" s="218">
        <f>'[27]Mzdy_výkon_2017_50,30,20'!$X$12</f>
        <v>3576370</v>
      </c>
      <c r="E12" s="218">
        <f>'[27]Mzdy_výkon_2017_50,30,20'!$X$13</f>
        <v>1506786</v>
      </c>
      <c r="F12" s="218">
        <f>'[27]Mzdy_výkon_2017_50,30,20'!$X$14</f>
        <v>2584420</v>
      </c>
      <c r="G12" s="218">
        <f>'[27]Mzdy_výkon_2017_50,30,20'!$X$15</f>
        <v>3028552</v>
      </c>
      <c r="H12" s="218">
        <f>'[27]Mzdy_výkon_2017_50,30,20'!$X$16</f>
        <v>1513706</v>
      </c>
      <c r="I12" s="218">
        <f>'[27]Mzdy_výkon_2017_50,30,20'!$X$17</f>
        <v>3049286</v>
      </c>
      <c r="J12" s="218">
        <f>'[27]Mzdy_výkon_2017_50,30,20'!$X$18</f>
        <v>1115485</v>
      </c>
      <c r="K12" s="219">
        <f>'[27]Mzdy_výkon_2017_50,30,20'!$X$19</f>
        <v>303971</v>
      </c>
      <c r="L12" s="269">
        <v>0</v>
      </c>
      <c r="M12" s="64">
        <f>D12+E12+F12+G12+H12+I12+J12+K12+L12</f>
        <v>16678576</v>
      </c>
      <c r="N12" s="219"/>
      <c r="O12" s="219"/>
      <c r="P12" s="219">
        <f>SUM(D12:K12)</f>
        <v>16678576</v>
      </c>
      <c r="Q12" s="220"/>
      <c r="R12" s="220"/>
      <c r="S12" s="220">
        <f>'[27]Mzdy_výkon_2017_50,30,20'!$S$20-1</f>
        <v>1150782</v>
      </c>
      <c r="T12" s="221">
        <f>T14+T15</f>
        <v>126655</v>
      </c>
      <c r="U12" s="221"/>
      <c r="V12" s="221"/>
      <c r="W12" s="222">
        <f>M12+S12+T12</f>
        <v>17956013</v>
      </c>
      <c r="X12" s="222">
        <v>16800060</v>
      </c>
      <c r="Y12" s="406">
        <f t="shared" si="4"/>
        <v>0</v>
      </c>
      <c r="Z12" s="406">
        <f t="shared" si="5"/>
        <v>1155953</v>
      </c>
      <c r="AA12" s="55"/>
      <c r="AC12" s="42"/>
    </row>
    <row r="13" spans="2:31" s="10" customFormat="1" ht="15.75" x14ac:dyDescent="0.25">
      <c r="B13" s="66" t="s">
        <v>19</v>
      </c>
      <c r="C13" s="206"/>
      <c r="D13" s="110">
        <v>0</v>
      </c>
      <c r="E13" s="68"/>
      <c r="F13" s="68"/>
      <c r="G13" s="68"/>
      <c r="H13" s="68"/>
      <c r="I13" s="68"/>
      <c r="J13" s="68"/>
      <c r="K13" s="69"/>
      <c r="L13" s="110"/>
      <c r="M13" s="279">
        <f t="shared" ref="M13:M15" si="6">D13+E13+F13+G13+H13+I13+J13+K13+L13</f>
        <v>0</v>
      </c>
      <c r="N13" s="69"/>
      <c r="O13" s="69"/>
      <c r="P13" s="69"/>
      <c r="Q13" s="69"/>
      <c r="R13" s="69"/>
      <c r="S13" s="69"/>
      <c r="T13" s="151"/>
      <c r="U13" s="202"/>
      <c r="V13" s="202"/>
      <c r="W13" s="70">
        <v>0</v>
      </c>
      <c r="X13" s="70">
        <v>6273</v>
      </c>
      <c r="Y13" s="406">
        <f t="shared" si="4"/>
        <v>0</v>
      </c>
      <c r="Z13" s="406">
        <f t="shared" si="5"/>
        <v>-6273</v>
      </c>
      <c r="AA13" s="55"/>
    </row>
    <row r="14" spans="2:31" s="10" customFormat="1" ht="15.75" x14ac:dyDescent="0.25">
      <c r="B14" s="66" t="s">
        <v>76</v>
      </c>
      <c r="C14" s="193"/>
      <c r="D14" s="68"/>
      <c r="E14" s="68"/>
      <c r="F14" s="68"/>
      <c r="G14" s="68"/>
      <c r="H14" s="68"/>
      <c r="I14" s="68"/>
      <c r="J14" s="68"/>
      <c r="K14" s="69"/>
      <c r="L14" s="110"/>
      <c r="M14" s="279">
        <f t="shared" si="6"/>
        <v>0</v>
      </c>
      <c r="N14" s="69"/>
      <c r="O14" s="69"/>
      <c r="P14" s="69"/>
      <c r="Q14" s="69"/>
      <c r="R14" s="69"/>
      <c r="S14" s="69"/>
      <c r="T14" s="69">
        <f>'[27]Mzdy_výkon_2017_50,30,20'!$U$20</f>
        <v>75415</v>
      </c>
      <c r="U14" s="203"/>
      <c r="V14" s="203"/>
      <c r="W14" s="70">
        <f>T14</f>
        <v>75415</v>
      </c>
      <c r="X14" s="70">
        <v>70019</v>
      </c>
      <c r="Y14" s="406">
        <f t="shared" si="4"/>
        <v>75415</v>
      </c>
      <c r="Z14" s="406">
        <f t="shared" si="5"/>
        <v>5396</v>
      </c>
      <c r="AA14" s="55"/>
    </row>
    <row r="15" spans="2:31" s="10" customFormat="1" ht="15.75" x14ac:dyDescent="0.25">
      <c r="B15" s="66" t="s">
        <v>77</v>
      </c>
      <c r="C15" s="193"/>
      <c r="D15" s="68">
        <f>'[28]Mzdy_výkon_2017_50,30,20'!$W$12</f>
        <v>12240</v>
      </c>
      <c r="E15" s="68">
        <v>0</v>
      </c>
      <c r="F15" s="68">
        <f>'[28]Mzdy_výkon_2017_50,30,20'!$W$14</f>
        <v>12240</v>
      </c>
      <c r="G15" s="68">
        <v>0</v>
      </c>
      <c r="H15" s="68">
        <v>0</v>
      </c>
      <c r="I15" s="68">
        <f>'[28]Mzdy_výkon_2017_50,30,20'!$W$17</f>
        <v>12240</v>
      </c>
      <c r="J15" s="68">
        <f>'[28]Mzdy_výkon_2017_50,30,20'!$W$18</f>
        <v>12240</v>
      </c>
      <c r="K15" s="69">
        <v>0</v>
      </c>
      <c r="L15" s="110"/>
      <c r="M15" s="279">
        <f t="shared" si="6"/>
        <v>48960</v>
      </c>
      <c r="N15" s="69"/>
      <c r="O15" s="69"/>
      <c r="P15" s="69"/>
      <c r="Q15" s="69"/>
      <c r="R15" s="69"/>
      <c r="S15" s="69"/>
      <c r="T15" s="69">
        <f>'[27]Mzdy_výkon_2017_50,30,20'!$W$20</f>
        <v>51240</v>
      </c>
      <c r="U15" s="203"/>
      <c r="V15" s="203"/>
      <c r="W15" s="70">
        <f>D15+F15+I15+J15+T15</f>
        <v>100200</v>
      </c>
      <c r="X15" s="70">
        <v>99364</v>
      </c>
      <c r="Y15" s="406">
        <f t="shared" si="4"/>
        <v>100200</v>
      </c>
      <c r="Z15" s="406">
        <f t="shared" si="5"/>
        <v>836</v>
      </c>
      <c r="AA15" s="55"/>
    </row>
    <row r="16" spans="2:31" s="59" customFormat="1" ht="30" customHeight="1" thickBot="1" x14ac:dyDescent="0.3">
      <c r="B16" s="280" t="s">
        <v>22</v>
      </c>
      <c r="C16" s="281">
        <v>6320517</v>
      </c>
      <c r="D16" s="282">
        <f t="shared" ref="D16:K16" si="7">D12*35.2%</f>
        <v>1258882.2400000002</v>
      </c>
      <c r="E16" s="282">
        <f t="shared" si="7"/>
        <v>530388.67200000002</v>
      </c>
      <c r="F16" s="282">
        <f t="shared" si="7"/>
        <v>909715.84000000008</v>
      </c>
      <c r="G16" s="282">
        <f t="shared" si="7"/>
        <v>1066050.304</v>
      </c>
      <c r="H16" s="282">
        <f t="shared" si="7"/>
        <v>532824.5120000001</v>
      </c>
      <c r="I16" s="282">
        <f t="shared" si="7"/>
        <v>1073348.672</v>
      </c>
      <c r="J16" s="282">
        <f t="shared" si="7"/>
        <v>392650.72000000003</v>
      </c>
      <c r="K16" s="282">
        <f t="shared" si="7"/>
        <v>106997.79200000002</v>
      </c>
      <c r="L16" s="282"/>
      <c r="M16" s="283">
        <f>SUM(D16:K16)</f>
        <v>5870858.7520000003</v>
      </c>
      <c r="N16" s="284"/>
      <c r="O16" s="284"/>
      <c r="P16" s="285"/>
      <c r="Q16" s="286"/>
      <c r="R16" s="286"/>
      <c r="S16" s="286">
        <f>S12*35.2%</f>
        <v>405075.26400000002</v>
      </c>
      <c r="T16" s="287">
        <f>T12*35.2%</f>
        <v>44582.560000000005</v>
      </c>
      <c r="U16" s="288"/>
      <c r="V16" s="288"/>
      <c r="W16" s="289">
        <f>SUM(M16:V16)</f>
        <v>6320516.5760000004</v>
      </c>
      <c r="X16" s="289">
        <v>5913621</v>
      </c>
      <c r="Y16" s="406">
        <f t="shared" si="4"/>
        <v>-0.42399999964982271</v>
      </c>
      <c r="Z16" s="406">
        <f t="shared" si="5"/>
        <v>406895.57600000035</v>
      </c>
      <c r="AA16" s="55"/>
      <c r="AE16" s="59" t="s">
        <v>69</v>
      </c>
    </row>
    <row r="17" spans="2:27" s="10" customFormat="1" ht="16.5" hidden="1" thickBot="1" x14ac:dyDescent="0.3">
      <c r="B17" s="66" t="s">
        <v>23</v>
      </c>
      <c r="C17" s="193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406">
        <f t="shared" si="4"/>
        <v>0</v>
      </c>
      <c r="Z17" s="406">
        <f t="shared" si="5"/>
        <v>0</v>
      </c>
      <c r="AA17" s="55"/>
    </row>
    <row r="18" spans="2:27" s="10" customFormat="1" ht="16.5" hidden="1" thickBot="1" x14ac:dyDescent="0.3">
      <c r="B18" s="66" t="s">
        <v>20</v>
      </c>
      <c r="C18" s="193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406">
        <f t="shared" si="4"/>
        <v>0</v>
      </c>
      <c r="Z18" s="406">
        <f t="shared" si="5"/>
        <v>0</v>
      </c>
      <c r="AA18" s="55"/>
    </row>
    <row r="19" spans="2:27" s="10" customFormat="1" ht="16.5" hidden="1" thickBot="1" x14ac:dyDescent="0.3">
      <c r="B19" s="277" t="s">
        <v>21</v>
      </c>
      <c r="C19" s="278"/>
      <c r="D19" s="277"/>
      <c r="E19" s="277"/>
      <c r="F19" s="277"/>
      <c r="G19" s="277"/>
      <c r="H19" s="277"/>
      <c r="I19" s="277"/>
      <c r="J19" s="277"/>
      <c r="K19" s="277"/>
      <c r="L19" s="277"/>
      <c r="M19" s="277">
        <f>D20+E20+F20+G20+H20+I20+J20+K20</f>
        <v>3653582.5107636019</v>
      </c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406">
        <f t="shared" si="4"/>
        <v>0</v>
      </c>
      <c r="Z19" s="406">
        <f t="shared" si="5"/>
        <v>0</v>
      </c>
      <c r="AA19" s="55"/>
    </row>
    <row r="20" spans="2:27" s="59" customFormat="1" ht="16.899999999999999" customHeight="1" x14ac:dyDescent="0.25">
      <c r="B20" s="324" t="s">
        <v>24</v>
      </c>
      <c r="C20" s="325">
        <f>'[29]T1-RD2017_RD_2016'!$K$12</f>
        <v>5544299</v>
      </c>
      <c r="D20" s="326">
        <f>[30]TaS17!$W$52</f>
        <v>808561.51456367155</v>
      </c>
      <c r="E20" s="326">
        <f>[30]TaS17!$W$53</f>
        <v>375565.04437496106</v>
      </c>
      <c r="F20" s="326">
        <f>[30]TaS17!$W$54</f>
        <v>543857.19192417641</v>
      </c>
      <c r="G20" s="326">
        <f>[30]TaS17!$W$55</f>
        <v>545572.30308491644</v>
      </c>
      <c r="H20" s="326">
        <f>[30]TaS17!$W$56</f>
        <v>325512.16006007569</v>
      </c>
      <c r="I20" s="326">
        <f>[30]TaS17!$W$57</f>
        <v>684835.14281719062</v>
      </c>
      <c r="J20" s="326">
        <f>[30]TaS17!$W$58</f>
        <v>311513.91075384256</v>
      </c>
      <c r="K20" s="326">
        <f>[30]TaS17!$W$59</f>
        <v>58165.243184768275</v>
      </c>
      <c r="L20" s="326"/>
      <c r="M20" s="326">
        <f>D20+E20+F20+G20+H20+I20+J20+K20</f>
        <v>3653582.5107636019</v>
      </c>
      <c r="N20" s="327"/>
      <c r="O20" s="327">
        <f>O37</f>
        <v>40000</v>
      </c>
      <c r="P20" s="327"/>
      <c r="Q20" s="327"/>
      <c r="R20" s="327"/>
      <c r="S20" s="326">
        <f>[30]TaS17!$W$60</f>
        <v>351986.48923639726</v>
      </c>
      <c r="T20" s="326">
        <f>T25+T26+T27+T28+T29+T30+T31+T32+T33+T36+T37</f>
        <v>790230</v>
      </c>
      <c r="U20" s="326"/>
      <c r="V20" s="326">
        <f>[31]TaS17!$W$66</f>
        <v>708500</v>
      </c>
      <c r="W20" s="326">
        <f>M20+N20+O20+S20+T20+V20</f>
        <v>5544298.9999999991</v>
      </c>
      <c r="X20" s="326">
        <v>5614090</v>
      </c>
      <c r="Y20" s="406">
        <f t="shared" si="4"/>
        <v>0</v>
      </c>
      <c r="Z20" s="406">
        <f t="shared" si="5"/>
        <v>-69791.000000000931</v>
      </c>
      <c r="AA20" s="55">
        <f>W20-C20</f>
        <v>0</v>
      </c>
    </row>
    <row r="21" spans="2:27" s="10" customFormat="1" ht="15" customHeight="1" x14ac:dyDescent="0.25">
      <c r="B21" s="66" t="s">
        <v>78</v>
      </c>
      <c r="C21" s="315">
        <v>44000</v>
      </c>
      <c r="D21" s="68">
        <v>0</v>
      </c>
      <c r="E21" s="68">
        <v>44000</v>
      </c>
      <c r="F21" s="68"/>
      <c r="G21" s="68">
        <v>0</v>
      </c>
      <c r="H21" s="68">
        <v>0</v>
      </c>
      <c r="I21" s="68">
        <v>0</v>
      </c>
      <c r="J21" s="68">
        <v>0</v>
      </c>
      <c r="K21" s="69">
        <v>0</v>
      </c>
      <c r="L21" s="110"/>
      <c r="M21" s="82">
        <f>D21+E21+F21+G21+H21+I21+J21+K21</f>
        <v>44000</v>
      </c>
      <c r="N21" s="69"/>
      <c r="O21" s="69"/>
      <c r="P21" s="69"/>
      <c r="Q21" s="71"/>
      <c r="R21" s="71"/>
      <c r="S21" s="71"/>
      <c r="T21" s="151"/>
      <c r="U21" s="393"/>
      <c r="W21" s="70">
        <f>M21+N21+O21+S21+T21+V21</f>
        <v>44000</v>
      </c>
      <c r="X21" s="70">
        <v>50040</v>
      </c>
      <c r="Y21" s="406">
        <f t="shared" si="4"/>
        <v>0</v>
      </c>
      <c r="Z21" s="406">
        <f t="shared" si="5"/>
        <v>-6040</v>
      </c>
      <c r="AA21" s="55"/>
    </row>
    <row r="22" spans="2:27" s="10" customFormat="1" ht="15.75" hidden="1" x14ac:dyDescent="0.25">
      <c r="B22" s="209" t="s">
        <v>54</v>
      </c>
      <c r="C22" s="67"/>
      <c r="D22" s="68"/>
      <c r="E22" s="68"/>
      <c r="F22" s="68"/>
      <c r="G22" s="68"/>
      <c r="H22" s="68"/>
      <c r="I22" s="68"/>
      <c r="J22" s="68"/>
      <c r="K22" s="69"/>
      <c r="L22" s="110"/>
      <c r="M22" s="82"/>
      <c r="N22" s="69"/>
      <c r="O22" s="69"/>
      <c r="P22" s="69"/>
      <c r="Q22" s="71"/>
      <c r="R22" s="71"/>
      <c r="S22" s="71"/>
      <c r="T22" s="210"/>
      <c r="U22" s="394"/>
      <c r="V22" s="211"/>
      <c r="W22" s="70">
        <f>M22+N22+O22+S22+T22+V22</f>
        <v>0</v>
      </c>
      <c r="X22" s="212"/>
      <c r="Y22" s="406">
        <f t="shared" si="4"/>
        <v>0</v>
      </c>
      <c r="Z22" s="406">
        <f t="shared" si="5"/>
        <v>0</v>
      </c>
      <c r="AA22" s="55"/>
    </row>
    <row r="23" spans="2:27" s="10" customFormat="1" ht="0.75" customHeight="1" x14ac:dyDescent="0.25">
      <c r="B23" s="10" t="s">
        <v>53</v>
      </c>
      <c r="C23" s="72"/>
      <c r="D23" s="68"/>
      <c r="E23" s="68"/>
      <c r="F23" s="68"/>
      <c r="G23" s="68"/>
      <c r="H23" s="68"/>
      <c r="I23" s="68"/>
      <c r="J23" s="68"/>
      <c r="K23" s="69"/>
      <c r="L23" s="110"/>
      <c r="M23" s="82"/>
      <c r="N23" s="69"/>
      <c r="O23" s="69"/>
      <c r="P23" s="69"/>
      <c r="Q23" s="71"/>
      <c r="R23" s="71"/>
      <c r="S23" s="71"/>
      <c r="T23" s="83"/>
      <c r="U23" s="83"/>
      <c r="V23" s="83"/>
      <c r="W23" s="70">
        <f>M23+N23+O23+S23+T23+V23</f>
        <v>0</v>
      </c>
      <c r="X23" s="70">
        <v>30770</v>
      </c>
      <c r="Y23" s="406">
        <f t="shared" si="4"/>
        <v>0</v>
      </c>
      <c r="Z23" s="406">
        <f t="shared" si="5"/>
        <v>-30770</v>
      </c>
      <c r="AA23" s="55"/>
    </row>
    <row r="24" spans="2:27" s="10" customFormat="1" ht="27.75" customHeight="1" x14ac:dyDescent="0.25">
      <c r="B24" s="66" t="s">
        <v>134</v>
      </c>
      <c r="C24" s="72">
        <v>31912</v>
      </c>
      <c r="D24" s="68">
        <f>'[29]T8-TaS'!$H$33</f>
        <v>7198</v>
      </c>
      <c r="E24" s="68">
        <v>567</v>
      </c>
      <c r="F24" s="68">
        <f>'[29]T8-TaS'!$H$35</f>
        <v>6054</v>
      </c>
      <c r="G24" s="68">
        <f>'[29]T8-TaS'!$H$36</f>
        <v>4289</v>
      </c>
      <c r="H24" s="68">
        <f>'[29]T8-TaS'!$H$37</f>
        <v>5613</v>
      </c>
      <c r="I24" s="68">
        <f>'[29]T8-TaS'!$H$38</f>
        <v>2303</v>
      </c>
      <c r="J24" s="68">
        <f>'[29]T8-TaS'!$H$39</f>
        <v>5888</v>
      </c>
      <c r="K24" s="69">
        <v>0</v>
      </c>
      <c r="L24" s="110"/>
      <c r="M24" s="82">
        <f>D24+E24+F24+G24+H24+I24+J24+K24</f>
        <v>31912</v>
      </c>
      <c r="N24" s="69"/>
      <c r="O24" s="69"/>
      <c r="P24" s="69"/>
      <c r="Q24" s="71"/>
      <c r="R24" s="71"/>
      <c r="S24" s="71"/>
      <c r="T24" s="83"/>
      <c r="U24" s="83"/>
      <c r="V24" s="83"/>
      <c r="W24" s="70">
        <f>M24+N24+O24+S24+T24+V24</f>
        <v>31912</v>
      </c>
      <c r="X24" s="70">
        <v>30770</v>
      </c>
      <c r="Y24" s="406">
        <f t="shared" si="4"/>
        <v>0</v>
      </c>
      <c r="Z24" s="406">
        <f t="shared" si="5"/>
        <v>1142</v>
      </c>
      <c r="AA24" s="55"/>
    </row>
    <row r="25" spans="2:27" s="10" customFormat="1" ht="63.75" x14ac:dyDescent="0.25">
      <c r="B25" s="66" t="s">
        <v>135</v>
      </c>
      <c r="C25" s="72"/>
      <c r="D25" s="68"/>
      <c r="E25" s="68"/>
      <c r="F25" s="68"/>
      <c r="G25" s="68"/>
      <c r="H25" s="68"/>
      <c r="I25" s="68"/>
      <c r="J25" s="68"/>
      <c r="K25" s="69"/>
      <c r="L25" s="110"/>
      <c r="M25" s="82"/>
      <c r="N25" s="69"/>
      <c r="O25" s="69"/>
      <c r="P25" s="69"/>
      <c r="Q25" s="71"/>
      <c r="R25" s="71"/>
      <c r="S25" s="71"/>
      <c r="T25" s="84">
        <f>[31]TaS17!$U$3</f>
        <v>53250</v>
      </c>
      <c r="U25" s="203"/>
      <c r="V25" s="203"/>
      <c r="W25" s="70">
        <f>T25</f>
        <v>53250</v>
      </c>
      <c r="X25" s="70">
        <v>35000</v>
      </c>
      <c r="Y25" s="406">
        <f t="shared" si="4"/>
        <v>53250</v>
      </c>
      <c r="Z25" s="406">
        <f t="shared" si="5"/>
        <v>18250</v>
      </c>
      <c r="AA25" s="55" t="s">
        <v>127</v>
      </c>
    </row>
    <row r="26" spans="2:27" s="10" customFormat="1" ht="25.5" x14ac:dyDescent="0.25">
      <c r="B26" s="66" t="s">
        <v>136</v>
      </c>
      <c r="C26" s="72"/>
      <c r="D26" s="68"/>
      <c r="E26" s="68"/>
      <c r="F26" s="68"/>
      <c r="G26" s="68"/>
      <c r="H26" s="68"/>
      <c r="I26" s="68"/>
      <c r="J26" s="68"/>
      <c r="K26" s="69"/>
      <c r="L26" s="110"/>
      <c r="M26" s="82"/>
      <c r="N26" s="69"/>
      <c r="O26" s="69"/>
      <c r="P26" s="69"/>
      <c r="Q26" s="71"/>
      <c r="R26" s="71"/>
      <c r="S26" s="71"/>
      <c r="T26" s="84">
        <v>7800</v>
      </c>
      <c r="U26" s="203"/>
      <c r="V26" s="203"/>
      <c r="W26" s="70">
        <f t="shared" ref="W26:W33" si="8">T26</f>
        <v>7800</v>
      </c>
      <c r="X26" s="70">
        <v>7800</v>
      </c>
      <c r="Y26" s="406">
        <f t="shared" si="4"/>
        <v>7800</v>
      </c>
      <c r="Z26" s="406">
        <f t="shared" si="5"/>
        <v>0</v>
      </c>
      <c r="AA26" s="55"/>
    </row>
    <row r="27" spans="2:27" s="10" customFormat="1" ht="63.75" x14ac:dyDescent="0.25">
      <c r="B27" s="66" t="s">
        <v>137</v>
      </c>
      <c r="C27" s="72"/>
      <c r="D27" s="68"/>
      <c r="E27" s="68"/>
      <c r="F27" s="68"/>
      <c r="G27" s="68"/>
      <c r="H27" s="68"/>
      <c r="I27" s="68"/>
      <c r="J27" s="68"/>
      <c r="K27" s="69"/>
      <c r="L27" s="110"/>
      <c r="M27" s="82"/>
      <c r="N27" s="69"/>
      <c r="O27" s="69"/>
      <c r="P27" s="69"/>
      <c r="Q27" s="71"/>
      <c r="R27" s="71"/>
      <c r="S27" s="71"/>
      <c r="T27" s="84">
        <f>[31]TaS17!$U$6</f>
        <v>8000</v>
      </c>
      <c r="U27" s="203"/>
      <c r="V27" s="203"/>
      <c r="W27" s="70">
        <f t="shared" si="8"/>
        <v>8000</v>
      </c>
      <c r="X27" s="70">
        <v>30000</v>
      </c>
      <c r="Y27" s="406">
        <f t="shared" si="4"/>
        <v>8000</v>
      </c>
      <c r="Z27" s="406">
        <f t="shared" si="5"/>
        <v>-22000</v>
      </c>
      <c r="AA27" s="55" t="s">
        <v>102</v>
      </c>
    </row>
    <row r="28" spans="2:27" s="10" customFormat="1" ht="114.75" x14ac:dyDescent="0.25">
      <c r="B28" s="66" t="s">
        <v>138</v>
      </c>
      <c r="C28" s="72"/>
      <c r="D28" s="68"/>
      <c r="E28" s="68"/>
      <c r="F28" s="68"/>
      <c r="G28" s="68"/>
      <c r="H28" s="68"/>
      <c r="I28" s="68"/>
      <c r="J28" s="68"/>
      <c r="K28" s="69"/>
      <c r="L28" s="110"/>
      <c r="M28" s="82"/>
      <c r="N28" s="69"/>
      <c r="O28" s="69"/>
      <c r="P28" s="69"/>
      <c r="Q28" s="71"/>
      <c r="R28" s="71"/>
      <c r="S28" s="71"/>
      <c r="T28" s="300">
        <v>120000</v>
      </c>
      <c r="U28" s="301"/>
      <c r="V28" s="301"/>
      <c r="W28" s="70">
        <f t="shared" si="8"/>
        <v>120000</v>
      </c>
      <c r="X28" s="70">
        <v>95000</v>
      </c>
      <c r="Y28" s="406">
        <f t="shared" si="4"/>
        <v>120000</v>
      </c>
      <c r="Z28" s="406">
        <f t="shared" si="5"/>
        <v>25000</v>
      </c>
      <c r="AA28" s="373"/>
    </row>
    <row r="29" spans="2:27" s="10" customFormat="1" ht="15.75" x14ac:dyDescent="0.25">
      <c r="B29" s="66" t="s">
        <v>123</v>
      </c>
      <c r="C29" s="72"/>
      <c r="D29" s="68"/>
      <c r="E29" s="68"/>
      <c r="F29" s="68"/>
      <c r="G29" s="68"/>
      <c r="H29" s="68"/>
      <c r="I29" s="68"/>
      <c r="J29" s="68"/>
      <c r="K29" s="69"/>
      <c r="L29" s="110"/>
      <c r="M29" s="82"/>
      <c r="N29" s="69"/>
      <c r="O29" s="69"/>
      <c r="P29" s="69"/>
      <c r="Q29" s="71"/>
      <c r="R29" s="71"/>
      <c r="S29" s="71"/>
      <c r="T29" s="300">
        <v>60000</v>
      </c>
      <c r="U29" s="301"/>
      <c r="V29" s="301"/>
      <c r="W29" s="70">
        <v>60000</v>
      </c>
      <c r="X29" s="70">
        <v>0</v>
      </c>
      <c r="Y29" s="406">
        <f t="shared" si="4"/>
        <v>60000</v>
      </c>
      <c r="Z29" s="406">
        <f t="shared" si="5"/>
        <v>60000</v>
      </c>
      <c r="AA29" s="373"/>
    </row>
    <row r="30" spans="2:27" s="10" customFormat="1" ht="25.5" x14ac:dyDescent="0.25">
      <c r="B30" s="66" t="s">
        <v>139</v>
      </c>
      <c r="C30" s="72"/>
      <c r="D30" s="68"/>
      <c r="E30" s="68"/>
      <c r="F30" s="68"/>
      <c r="G30" s="68"/>
      <c r="H30" s="68"/>
      <c r="I30" s="68"/>
      <c r="J30" s="68"/>
      <c r="K30" s="69"/>
      <c r="L30" s="110"/>
      <c r="M30" s="82"/>
      <c r="N30" s="69"/>
      <c r="O30" s="69"/>
      <c r="P30" s="69"/>
      <c r="Q30" s="71"/>
      <c r="R30" s="71"/>
      <c r="S30" s="71"/>
      <c r="T30" s="84">
        <v>40000</v>
      </c>
      <c r="U30" s="203"/>
      <c r="V30" s="203"/>
      <c r="W30" s="70">
        <f t="shared" si="8"/>
        <v>40000</v>
      </c>
      <c r="X30" s="70">
        <f>80000+60000</f>
        <v>140000</v>
      </c>
      <c r="Y30" s="406">
        <f t="shared" si="4"/>
        <v>40000</v>
      </c>
      <c r="Z30" s="406">
        <f t="shared" si="5"/>
        <v>-100000</v>
      </c>
      <c r="AA30" s="55"/>
    </row>
    <row r="31" spans="2:27" s="10" customFormat="1" ht="15.75" x14ac:dyDescent="0.25">
      <c r="B31" s="66" t="s">
        <v>25</v>
      </c>
      <c r="C31" s="72"/>
      <c r="D31" s="68"/>
      <c r="E31" s="68"/>
      <c r="F31" s="68"/>
      <c r="G31" s="68"/>
      <c r="H31" s="68"/>
      <c r="I31" s="68"/>
      <c r="J31" s="68"/>
      <c r="K31" s="69"/>
      <c r="L31" s="110"/>
      <c r="M31" s="82"/>
      <c r="N31" s="69"/>
      <c r="O31" s="69"/>
      <c r="P31" s="69"/>
      <c r="Q31" s="71"/>
      <c r="R31" s="71"/>
      <c r="S31" s="71"/>
      <c r="T31" s="203">
        <v>364880</v>
      </c>
      <c r="U31" s="203"/>
      <c r="V31" s="203"/>
      <c r="W31" s="70">
        <f t="shared" si="8"/>
        <v>364880</v>
      </c>
      <c r="X31" s="70">
        <v>350841</v>
      </c>
      <c r="Y31" s="406">
        <f t="shared" si="4"/>
        <v>364880</v>
      </c>
      <c r="Z31" s="406">
        <f t="shared" si="5"/>
        <v>14039</v>
      </c>
      <c r="AA31" s="55"/>
    </row>
    <row r="32" spans="2:27" s="10" customFormat="1" ht="25.5" x14ac:dyDescent="0.25">
      <c r="B32" s="66" t="s">
        <v>140</v>
      </c>
      <c r="C32" s="72"/>
      <c r="D32" s="68"/>
      <c r="E32" s="68"/>
      <c r="F32" s="68"/>
      <c r="G32" s="68"/>
      <c r="H32" s="68"/>
      <c r="I32" s="68"/>
      <c r="J32" s="68"/>
      <c r="K32" s="69"/>
      <c r="L32" s="110"/>
      <c r="M32" s="82"/>
      <c r="N32" s="69"/>
      <c r="O32" s="69"/>
      <c r="P32" s="69"/>
      <c r="Q32" s="71"/>
      <c r="R32" s="71"/>
      <c r="S32" s="71"/>
      <c r="T32" s="203">
        <v>34300</v>
      </c>
      <c r="U32" s="203"/>
      <c r="V32" s="302"/>
      <c r="W32" s="70">
        <f>T32</f>
        <v>34300</v>
      </c>
      <c r="X32" s="70">
        <v>35000</v>
      </c>
      <c r="Y32" s="406">
        <f t="shared" si="4"/>
        <v>34300</v>
      </c>
      <c r="Z32" s="406">
        <f t="shared" si="5"/>
        <v>-700</v>
      </c>
      <c r="AA32" s="55"/>
    </row>
    <row r="33" spans="2:31" s="10" customFormat="1" ht="15.75" x14ac:dyDescent="0.25">
      <c r="B33" s="66" t="s">
        <v>72</v>
      </c>
      <c r="C33" s="72"/>
      <c r="D33" s="68"/>
      <c r="E33" s="68"/>
      <c r="F33" s="68"/>
      <c r="G33" s="68"/>
      <c r="H33" s="68"/>
      <c r="I33" s="68"/>
      <c r="J33" s="68"/>
      <c r="K33" s="69"/>
      <c r="L33" s="110"/>
      <c r="M33" s="82"/>
      <c r="N33" s="69"/>
      <c r="O33" s="69"/>
      <c r="P33" s="69"/>
      <c r="Q33" s="71"/>
      <c r="R33" s="71"/>
      <c r="S33" s="71"/>
      <c r="T33" s="203">
        <f>[31]TaS17!$W$5</f>
        <v>2000</v>
      </c>
      <c r="U33" s="203"/>
      <c r="V33" s="302"/>
      <c r="W33" s="70">
        <f t="shared" si="8"/>
        <v>2000</v>
      </c>
      <c r="X33" s="70">
        <v>2000</v>
      </c>
      <c r="Y33" s="406">
        <f t="shared" si="4"/>
        <v>2000</v>
      </c>
      <c r="Z33" s="406">
        <f t="shared" si="5"/>
        <v>0</v>
      </c>
      <c r="AA33" s="55"/>
    </row>
    <row r="34" spans="2:31" s="59" customFormat="1" ht="16.5" hidden="1" thickBot="1" x14ac:dyDescent="0.3">
      <c r="B34" s="87"/>
      <c r="C34" s="88"/>
      <c r="D34" s="89"/>
      <c r="E34" s="89"/>
      <c r="F34" s="89"/>
      <c r="G34" s="90"/>
      <c r="H34" s="89"/>
      <c r="I34" s="68"/>
      <c r="J34" s="89"/>
      <c r="K34" s="89"/>
      <c r="L34" s="271"/>
      <c r="M34" s="82"/>
      <c r="N34" s="89"/>
      <c r="O34" s="89"/>
      <c r="P34" s="89"/>
      <c r="Q34" s="89"/>
      <c r="R34" s="89"/>
      <c r="S34" s="89"/>
      <c r="T34" s="91"/>
      <c r="U34" s="91"/>
      <c r="V34" s="91"/>
      <c r="W34" s="92"/>
      <c r="X34" s="92"/>
      <c r="Y34" s="406">
        <f t="shared" si="4"/>
        <v>0</v>
      </c>
      <c r="Z34" s="406">
        <f t="shared" si="5"/>
        <v>0</v>
      </c>
      <c r="AA34" s="55"/>
    </row>
    <row r="35" spans="2:31" s="59" customFormat="1" ht="16.5" hidden="1" thickBot="1" x14ac:dyDescent="0.3">
      <c r="B35" s="93"/>
      <c r="C35" s="94"/>
      <c r="D35" s="95"/>
      <c r="E35" s="95"/>
      <c r="F35" s="95"/>
      <c r="G35" s="96"/>
      <c r="H35" s="95"/>
      <c r="I35" s="251"/>
      <c r="J35" s="95"/>
      <c r="K35" s="95"/>
      <c r="L35" s="272"/>
      <c r="M35" s="355"/>
      <c r="N35" s="95"/>
      <c r="O35" s="95"/>
      <c r="P35" s="95"/>
      <c r="Q35" s="95"/>
      <c r="R35" s="95"/>
      <c r="S35" s="95"/>
      <c r="T35" s="97"/>
      <c r="U35" s="97"/>
      <c r="V35" s="97"/>
      <c r="W35" s="98"/>
      <c r="X35" s="98"/>
      <c r="Y35" s="406">
        <f t="shared" si="4"/>
        <v>0</v>
      </c>
      <c r="Z35" s="406">
        <f t="shared" si="5"/>
        <v>0</v>
      </c>
      <c r="AA35" s="55"/>
    </row>
    <row r="36" spans="2:31" s="59" customFormat="1" ht="15.75" x14ac:dyDescent="0.25">
      <c r="B36" s="411" t="s">
        <v>124</v>
      </c>
      <c r="C36" s="374"/>
      <c r="D36" s="375"/>
      <c r="E36" s="375"/>
      <c r="F36" s="375"/>
      <c r="G36" s="375"/>
      <c r="H36" s="375"/>
      <c r="I36" s="375"/>
      <c r="J36" s="375"/>
      <c r="K36" s="375"/>
      <c r="L36" s="375"/>
      <c r="M36" s="376"/>
      <c r="N36" s="375"/>
      <c r="O36" s="375"/>
      <c r="P36" s="375"/>
      <c r="Q36" s="375"/>
      <c r="R36" s="375"/>
      <c r="S36" s="375"/>
      <c r="T36" s="382">
        <f>[31]TaS17!$C$20</f>
        <v>100000</v>
      </c>
      <c r="U36" s="382"/>
      <c r="V36" s="382"/>
      <c r="W36" s="383">
        <f>T36</f>
        <v>100000</v>
      </c>
      <c r="X36" s="384">
        <v>0</v>
      </c>
      <c r="Y36" s="406">
        <f t="shared" si="4"/>
        <v>100000</v>
      </c>
      <c r="Z36" s="406">
        <f t="shared" si="5"/>
        <v>100000</v>
      </c>
      <c r="AA36" s="55" t="s">
        <v>103</v>
      </c>
    </row>
    <row r="37" spans="2:31" s="59" customFormat="1" ht="16.5" thickBot="1" x14ac:dyDescent="0.3">
      <c r="B37" s="410" t="s">
        <v>48</v>
      </c>
      <c r="C37" s="377"/>
      <c r="D37" s="378"/>
      <c r="E37" s="378"/>
      <c r="F37" s="378"/>
      <c r="G37" s="378"/>
      <c r="H37" s="378"/>
      <c r="I37" s="378"/>
      <c r="J37" s="378"/>
      <c r="K37" s="378"/>
      <c r="L37" s="378"/>
      <c r="M37" s="379"/>
      <c r="N37" s="378"/>
      <c r="O37" s="378">
        <v>40000</v>
      </c>
      <c r="P37" s="378"/>
      <c r="Q37" s="378"/>
      <c r="R37" s="378"/>
      <c r="S37" s="378"/>
      <c r="T37" s="385"/>
      <c r="U37" s="385"/>
      <c r="V37" s="385"/>
      <c r="W37" s="386">
        <v>40000</v>
      </c>
      <c r="X37" s="387"/>
      <c r="Y37" s="406">
        <f t="shared" si="4"/>
        <v>40000</v>
      </c>
      <c r="Z37" s="406">
        <f t="shared" si="5"/>
        <v>40000</v>
      </c>
      <c r="AA37" s="373" t="s">
        <v>104</v>
      </c>
    </row>
    <row r="38" spans="2:31" s="59" customFormat="1" ht="29.25" thickBot="1" x14ac:dyDescent="0.3">
      <c r="B38" s="56" t="s">
        <v>26</v>
      </c>
      <c r="C38" s="200">
        <v>22970122</v>
      </c>
      <c r="D38" s="99">
        <f>D39+D43+D44+D45+D46</f>
        <v>4090163.3788074683</v>
      </c>
      <c r="E38" s="99">
        <f t="shared" ref="E38:M38" si="9">E39+E43+E44+E45+E46</f>
        <v>1794874.127957104</v>
      </c>
      <c r="F38" s="99">
        <f t="shared" si="9"/>
        <v>4343324.9286251469</v>
      </c>
      <c r="G38" s="99">
        <f t="shared" si="9"/>
        <v>5014884.2989824554</v>
      </c>
      <c r="H38" s="99">
        <f t="shared" si="9"/>
        <v>1061313.2325767425</v>
      </c>
      <c r="I38" s="99">
        <f t="shared" si="9"/>
        <v>2251279.5611466458</v>
      </c>
      <c r="J38" s="99">
        <f t="shared" si="9"/>
        <v>607545.73873916466</v>
      </c>
      <c r="K38" s="99">
        <f t="shared" si="9"/>
        <v>366373.65359363676</v>
      </c>
      <c r="L38" s="99">
        <f t="shared" si="9"/>
        <v>122392.26069581095</v>
      </c>
      <c r="M38" s="99">
        <f t="shared" si="9"/>
        <v>19652151.181124177</v>
      </c>
      <c r="N38" s="99"/>
      <c r="O38" s="99"/>
      <c r="P38" s="99"/>
      <c r="Q38" s="99"/>
      <c r="R38" s="99"/>
      <c r="S38" s="99">
        <f>S39</f>
        <v>958770.81887582573</v>
      </c>
      <c r="T38" s="99">
        <f>T39</f>
        <v>1530700</v>
      </c>
      <c r="U38" s="99">
        <f>U56+U46</f>
        <v>120000</v>
      </c>
      <c r="V38" s="99">
        <f>V39</f>
        <v>708500</v>
      </c>
      <c r="W38" s="99">
        <f>M38+S38+T38+V38+O38+U38</f>
        <v>22970122.000000004</v>
      </c>
      <c r="X38" s="99">
        <v>22046548</v>
      </c>
      <c r="Y38" s="406">
        <f t="shared" si="4"/>
        <v>0</v>
      </c>
      <c r="Z38" s="406">
        <f t="shared" si="5"/>
        <v>923574.00000000373</v>
      </c>
      <c r="AA38" s="55">
        <f>C38-W38</f>
        <v>0</v>
      </c>
    </row>
    <row r="39" spans="2:31" s="59" customFormat="1" ht="25.5" customHeight="1" x14ac:dyDescent="0.25">
      <c r="B39" s="100" t="s">
        <v>27</v>
      </c>
      <c r="C39" s="101"/>
      <c r="D39" s="102">
        <f>[32]Hárok1!$L$17</f>
        <v>3947415.3788074683</v>
      </c>
      <c r="E39" s="102">
        <f>[32]Hárok1!$L$18</f>
        <v>1741375.4612904373</v>
      </c>
      <c r="F39" s="102">
        <f>[32]Hárok1!$L$19</f>
        <v>4233126.9286251469</v>
      </c>
      <c r="G39" s="102">
        <f>[32]Hárok1!$L$20</f>
        <v>4812813.6323157884</v>
      </c>
      <c r="H39" s="102">
        <f>[32]Hárok1!$L$21</f>
        <v>1051313.2325767425</v>
      </c>
      <c r="I39" s="102">
        <f>[32]Hárok1!$L$22</f>
        <v>2035279.5611466458</v>
      </c>
      <c r="J39" s="102">
        <f>[32]Hárok1!$L$23</f>
        <v>501851.40540583123</v>
      </c>
      <c r="K39" s="102">
        <f>[32]Hárok1!$M$24</f>
        <v>340418.32026030344</v>
      </c>
      <c r="L39" s="102">
        <f>[32]Hárok1!$L$25</f>
        <v>1861.2606958109534</v>
      </c>
      <c r="M39" s="216">
        <f>D39+E39+F39+G39+H39+I39+J39+K39+L39</f>
        <v>18665455.181124177</v>
      </c>
      <c r="N39" s="104"/>
      <c r="O39" s="104"/>
      <c r="P39" s="102">
        <f>SUM(D39:K39)</f>
        <v>18663593.920428365</v>
      </c>
      <c r="Q39" s="105"/>
      <c r="R39" s="105"/>
      <c r="S39" s="414">
        <f>[32]Hárok1!$G$5+[32]Hárok1!$L$26</f>
        <v>958770.81887582573</v>
      </c>
      <c r="T39" s="348">
        <f>T46+T47+T48+T49+T50+T51+T52+T53+T55+T56+T57+T59+T60+T61+T75+T74</f>
        <v>1530700</v>
      </c>
      <c r="U39" s="395">
        <f>U46+U56</f>
        <v>120000</v>
      </c>
      <c r="V39" s="204">
        <v>708500</v>
      </c>
      <c r="W39" s="102">
        <f>M39+S39+T39+V39+U39</f>
        <v>21983426.000000004</v>
      </c>
      <c r="X39" s="102">
        <f>'[33]SD 2016'!$V$39</f>
        <v>21105378.660000004</v>
      </c>
      <c r="Y39" s="406">
        <f t="shared" si="4"/>
        <v>21983426.000000004</v>
      </c>
      <c r="Z39" s="406">
        <f t="shared" si="5"/>
        <v>878047.33999999985</v>
      </c>
      <c r="AA39" s="55"/>
      <c r="AE39" s="42"/>
    </row>
    <row r="40" spans="2:31" s="59" customFormat="1" ht="18" hidden="1" customHeight="1" x14ac:dyDescent="0.25">
      <c r="B40" s="106"/>
      <c r="C40" s="107"/>
      <c r="D40" s="108"/>
      <c r="E40" s="108"/>
      <c r="F40" s="108"/>
      <c r="G40" s="108"/>
      <c r="H40" s="108"/>
      <c r="I40" s="108"/>
      <c r="J40" s="108"/>
      <c r="K40" s="109"/>
      <c r="L40" s="273"/>
      <c r="M40" s="217"/>
      <c r="N40" s="110"/>
      <c r="O40" s="110"/>
      <c r="P40" s="109"/>
      <c r="Q40" s="111"/>
      <c r="R40" s="111"/>
      <c r="S40" s="247"/>
      <c r="T40" s="349"/>
      <c r="U40" s="109"/>
      <c r="V40" s="205"/>
      <c r="W40" s="108"/>
      <c r="X40" s="108"/>
      <c r="Y40" s="406">
        <f t="shared" si="4"/>
        <v>0</v>
      </c>
      <c r="Z40" s="406">
        <f t="shared" si="5"/>
        <v>0</v>
      </c>
      <c r="AA40" s="55"/>
    </row>
    <row r="41" spans="2:31" s="59" customFormat="1" ht="26.25" hidden="1" customHeight="1" thickBot="1" x14ac:dyDescent="0.3">
      <c r="B41" s="227" t="s">
        <v>58</v>
      </c>
      <c r="C41" s="228"/>
      <c r="D41" s="229"/>
      <c r="E41" s="229"/>
      <c r="F41" s="229"/>
      <c r="G41" s="229"/>
      <c r="H41" s="229"/>
      <c r="I41" s="229"/>
      <c r="J41" s="229"/>
      <c r="K41" s="230"/>
      <c r="L41" s="274"/>
      <c r="M41" s="231"/>
      <c r="N41" s="232"/>
      <c r="O41" s="232"/>
      <c r="P41" s="230"/>
      <c r="Q41" s="233"/>
      <c r="R41" s="233"/>
      <c r="S41" s="291"/>
      <c r="T41" s="350"/>
      <c r="U41" s="396"/>
      <c r="V41" s="292"/>
      <c r="W41" s="230"/>
      <c r="X41" s="230"/>
      <c r="Y41" s="406">
        <f t="shared" si="4"/>
        <v>0</v>
      </c>
      <c r="Z41" s="406">
        <f t="shared" si="5"/>
        <v>0</v>
      </c>
      <c r="AA41" s="55"/>
    </row>
    <row r="42" spans="2:31" s="10" customFormat="1" ht="15.75" hidden="1" x14ac:dyDescent="0.25">
      <c r="B42" s="208" t="s">
        <v>28</v>
      </c>
      <c r="C42" s="72"/>
      <c r="D42" s="68"/>
      <c r="E42" s="68"/>
      <c r="F42" s="68"/>
      <c r="G42" s="68"/>
      <c r="H42" s="68"/>
      <c r="I42" s="68"/>
      <c r="J42" s="68"/>
      <c r="K42" s="69"/>
      <c r="L42" s="110"/>
      <c r="M42" s="112"/>
      <c r="N42" s="69"/>
      <c r="O42" s="69"/>
      <c r="P42" s="69"/>
      <c r="Q42" s="71"/>
      <c r="R42" s="71"/>
      <c r="S42" s="248"/>
      <c r="T42" s="171"/>
      <c r="U42" s="110"/>
      <c r="V42" s="213"/>
      <c r="W42" s="214"/>
      <c r="X42" s="214"/>
      <c r="Y42" s="406">
        <f t="shared" si="4"/>
        <v>0</v>
      </c>
      <c r="Z42" s="406">
        <f t="shared" si="5"/>
        <v>0</v>
      </c>
      <c r="AA42" s="55"/>
    </row>
    <row r="43" spans="2:31" s="10" customFormat="1" ht="15.75" x14ac:dyDescent="0.25">
      <c r="B43" s="380" t="s">
        <v>106</v>
      </c>
      <c r="C43" s="293"/>
      <c r="D43" s="214">
        <f>'[29]T14-VVZ'!$Z$39</f>
        <v>23518</v>
      </c>
      <c r="E43" s="214">
        <v>0</v>
      </c>
      <c r="F43" s="214">
        <f>'[29]T14-VVZ'!$Z$41</f>
        <v>19598</v>
      </c>
      <c r="G43" s="214">
        <f>'[29]T14-VVZ'!$Z$42</f>
        <v>82317</v>
      </c>
      <c r="H43" s="214">
        <v>0</v>
      </c>
      <c r="I43" s="214">
        <v>0</v>
      </c>
      <c r="J43" s="214">
        <v>0</v>
      </c>
      <c r="K43" s="297">
        <v>0</v>
      </c>
      <c r="L43" s="298">
        <v>0</v>
      </c>
      <c r="M43" s="299">
        <f>SUM(D43:L43)</f>
        <v>125433</v>
      </c>
      <c r="N43" s="294"/>
      <c r="O43" s="294"/>
      <c r="P43" s="294"/>
      <c r="Q43" s="295"/>
      <c r="R43" s="295"/>
      <c r="S43" s="296"/>
      <c r="T43" s="352"/>
      <c r="U43" s="298"/>
      <c r="V43" s="213"/>
      <c r="W43" s="214">
        <f>M43</f>
        <v>125433</v>
      </c>
      <c r="X43" s="214">
        <v>0</v>
      </c>
      <c r="Y43" s="406">
        <f t="shared" si="4"/>
        <v>125433</v>
      </c>
      <c r="Z43" s="406">
        <f t="shared" si="5"/>
        <v>125433</v>
      </c>
      <c r="AA43" s="55" t="s">
        <v>105</v>
      </c>
      <c r="AC43" s="392"/>
    </row>
    <row r="44" spans="2:31" s="10" customFormat="1" ht="15.75" x14ac:dyDescent="0.25">
      <c r="B44" s="208" t="s">
        <v>74</v>
      </c>
      <c r="C44" s="293"/>
      <c r="D44" s="214">
        <f>78091</f>
        <v>78091</v>
      </c>
      <c r="E44" s="214">
        <v>31977</v>
      </c>
      <c r="F44" s="214">
        <v>32479</v>
      </c>
      <c r="G44" s="214">
        <v>66955</v>
      </c>
      <c r="H44" s="214">
        <v>10000</v>
      </c>
      <c r="I44" s="214">
        <v>200000</v>
      </c>
      <c r="J44" s="214">
        <v>80536</v>
      </c>
      <c r="K44" s="297">
        <v>0</v>
      </c>
      <c r="L44" s="298">
        <v>99962</v>
      </c>
      <c r="M44" s="299">
        <f>SUM(D44:L44)</f>
        <v>600000</v>
      </c>
      <c r="N44" s="294"/>
      <c r="O44" s="294"/>
      <c r="P44" s="294"/>
      <c r="Q44" s="295"/>
      <c r="R44" s="295"/>
      <c r="S44" s="296"/>
      <c r="T44" s="351"/>
      <c r="U44" s="397"/>
      <c r="V44" s="213"/>
      <c r="W44" s="214">
        <f>SUM(M44:V44)</f>
        <v>600000</v>
      </c>
      <c r="X44" s="214">
        <v>600000</v>
      </c>
      <c r="Y44" s="406">
        <f t="shared" si="4"/>
        <v>600000</v>
      </c>
      <c r="Z44" s="406">
        <f t="shared" si="5"/>
        <v>0</v>
      </c>
      <c r="AA44" s="55"/>
    </row>
    <row r="45" spans="2:31" s="10" customFormat="1" ht="15.75" x14ac:dyDescent="0.25">
      <c r="B45" s="208" t="s">
        <v>67</v>
      </c>
      <c r="C45" s="293"/>
      <c r="D45" s="214">
        <v>41139</v>
      </c>
      <c r="E45" s="214">
        <v>18855</v>
      </c>
      <c r="F45" s="214">
        <v>18121</v>
      </c>
      <c r="G45" s="214">
        <v>42132</v>
      </c>
      <c r="H45" s="214">
        <v>0</v>
      </c>
      <c r="I45" s="214">
        <v>0</v>
      </c>
      <c r="J45" s="214">
        <v>19825</v>
      </c>
      <c r="K45" s="297">
        <v>20622</v>
      </c>
      <c r="L45" s="298">
        <v>20569</v>
      </c>
      <c r="M45" s="299">
        <f>SUM(D45:L45)</f>
        <v>181263</v>
      </c>
      <c r="N45" s="294"/>
      <c r="O45" s="294"/>
      <c r="P45" s="294"/>
      <c r="Q45" s="295"/>
      <c r="R45" s="295"/>
      <c r="S45" s="296"/>
      <c r="T45" s="351"/>
      <c r="U45" s="397"/>
      <c r="V45" s="213"/>
      <c r="W45" s="214">
        <f>SUM(M45:V45)</f>
        <v>181263</v>
      </c>
      <c r="X45" s="214">
        <v>220000</v>
      </c>
      <c r="Y45" s="406">
        <f t="shared" si="4"/>
        <v>181263</v>
      </c>
      <c r="Z45" s="406">
        <f t="shared" si="5"/>
        <v>-38737</v>
      </c>
      <c r="AA45" s="55"/>
    </row>
    <row r="46" spans="2:31" s="10" customFormat="1" ht="15.75" x14ac:dyDescent="0.25">
      <c r="B46" s="208" t="s">
        <v>141</v>
      </c>
      <c r="C46" s="293"/>
      <c r="D46" s="214">
        <f>[34]pocty!$B$26</f>
        <v>0</v>
      </c>
      <c r="E46" s="214">
        <f>[34]pocty!$C$26</f>
        <v>2666.6666666666665</v>
      </c>
      <c r="F46" s="214">
        <f>[34]pocty!$D$26</f>
        <v>40000</v>
      </c>
      <c r="G46" s="214">
        <f>[34]pocty!$E$26</f>
        <v>10666.666666666666</v>
      </c>
      <c r="H46" s="214">
        <f>[34]pocty!$F$26</f>
        <v>0</v>
      </c>
      <c r="I46" s="214">
        <f>[34]pocty!$G$26</f>
        <v>16000</v>
      </c>
      <c r="J46" s="214">
        <f>[34]pocty!$H$26</f>
        <v>5333.333333333333</v>
      </c>
      <c r="K46" s="297">
        <f>[34]pocty!$I$26</f>
        <v>5333.333333333333</v>
      </c>
      <c r="L46" s="298">
        <v>0</v>
      </c>
      <c r="M46" s="299">
        <f>SUM(D46:L46)</f>
        <v>79999.999999999985</v>
      </c>
      <c r="N46" s="294"/>
      <c r="O46" s="294"/>
      <c r="P46" s="294"/>
      <c r="Q46" s="295"/>
      <c r="R46" s="295"/>
      <c r="S46" s="296"/>
      <c r="T46" s="352"/>
      <c r="U46" s="417">
        <v>20000</v>
      </c>
      <c r="V46" s="213"/>
      <c r="W46" s="214">
        <f>U46</f>
        <v>20000</v>
      </c>
      <c r="X46" s="214">
        <v>150000</v>
      </c>
      <c r="Y46" s="406">
        <f t="shared" si="4"/>
        <v>20000</v>
      </c>
      <c r="Z46" s="406">
        <f t="shared" si="5"/>
        <v>-130000</v>
      </c>
      <c r="AA46" s="55"/>
    </row>
    <row r="47" spans="2:31" s="10" customFormat="1" ht="25.5" x14ac:dyDescent="0.25">
      <c r="B47" s="66" t="s">
        <v>97</v>
      </c>
      <c r="C47" s="193"/>
      <c r="D47" s="416"/>
      <c r="E47" s="416"/>
      <c r="F47" s="416"/>
      <c r="G47" s="416"/>
      <c r="H47" s="416"/>
      <c r="I47" s="416"/>
      <c r="J47" s="416"/>
      <c r="K47" s="416"/>
      <c r="L47" s="416"/>
      <c r="M47" s="416"/>
      <c r="N47" s="110"/>
      <c r="O47" s="69"/>
      <c r="P47" s="69"/>
      <c r="Q47" s="71"/>
      <c r="R47" s="71"/>
      <c r="S47" s="248"/>
      <c r="T47" s="171">
        <f>[35]Hárok1!$E$5</f>
        <v>17982</v>
      </c>
      <c r="U47" s="110"/>
      <c r="V47" s="303"/>
      <c r="W47" s="68">
        <f>T47</f>
        <v>17982</v>
      </c>
      <c r="X47" s="68">
        <v>13926</v>
      </c>
      <c r="Y47" s="406">
        <f t="shared" si="4"/>
        <v>17982</v>
      </c>
      <c r="Z47" s="406">
        <f t="shared" si="5"/>
        <v>4056</v>
      </c>
      <c r="AA47" s="55" t="s">
        <v>107</v>
      </c>
    </row>
    <row r="48" spans="2:31" s="10" customFormat="1" ht="15.75" x14ac:dyDescent="0.25">
      <c r="B48" s="66" t="s">
        <v>79</v>
      </c>
      <c r="C48" s="193"/>
      <c r="D48" s="68"/>
      <c r="E48" s="68"/>
      <c r="F48" s="68"/>
      <c r="G48" s="68"/>
      <c r="H48" s="68"/>
      <c r="I48" s="68"/>
      <c r="J48" s="68"/>
      <c r="K48" s="69"/>
      <c r="L48" s="110"/>
      <c r="M48" s="114"/>
      <c r="N48" s="69"/>
      <c r="O48" s="69"/>
      <c r="P48" s="69"/>
      <c r="Q48" s="71"/>
      <c r="R48" s="71"/>
      <c r="S48" s="248"/>
      <c r="T48" s="171">
        <f>[35]Hárok1!$F$5</f>
        <v>265000</v>
      </c>
      <c r="U48" s="110"/>
      <c r="V48" s="303"/>
      <c r="W48" s="68">
        <f t="shared" ref="W48:W59" si="10">T48</f>
        <v>265000</v>
      </c>
      <c r="X48" s="68">
        <v>286100</v>
      </c>
      <c r="Y48" s="406">
        <f t="shared" si="4"/>
        <v>265000</v>
      </c>
      <c r="Z48" s="406">
        <f t="shared" si="5"/>
        <v>-21100</v>
      </c>
      <c r="AA48" s="55"/>
    </row>
    <row r="49" spans="2:38" s="10" customFormat="1" ht="25.5" x14ac:dyDescent="0.25">
      <c r="B49" s="66" t="s">
        <v>80</v>
      </c>
      <c r="C49" s="193"/>
      <c r="D49" s="68"/>
      <c r="E49" s="68"/>
      <c r="F49" s="68"/>
      <c r="G49" s="68"/>
      <c r="H49" s="68"/>
      <c r="I49" s="68"/>
      <c r="J49" s="68"/>
      <c r="K49" s="69"/>
      <c r="L49" s="110"/>
      <c r="M49" s="112"/>
      <c r="N49" s="69"/>
      <c r="O49" s="69"/>
      <c r="P49" s="69"/>
      <c r="Q49" s="71"/>
      <c r="R49" s="71"/>
      <c r="S49" s="248"/>
      <c r="T49" s="171">
        <f>[35]Hárok1!$H$5</f>
        <v>176000</v>
      </c>
      <c r="U49" s="110"/>
      <c r="V49" s="303"/>
      <c r="W49" s="68">
        <f t="shared" si="10"/>
        <v>176000</v>
      </c>
      <c r="X49" s="68">
        <v>190000</v>
      </c>
      <c r="Y49" s="406">
        <f t="shared" si="4"/>
        <v>176000</v>
      </c>
      <c r="Z49" s="406">
        <f t="shared" si="5"/>
        <v>-14000</v>
      </c>
      <c r="AA49" s="55"/>
      <c r="AI49" s="10" t="s">
        <v>111</v>
      </c>
    </row>
    <row r="50" spans="2:38" s="10" customFormat="1" ht="15.75" x14ac:dyDescent="0.25">
      <c r="B50" s="66" t="s">
        <v>81</v>
      </c>
      <c r="C50" s="193"/>
      <c r="D50" s="68"/>
      <c r="E50" s="68"/>
      <c r="F50" s="68"/>
      <c r="G50" s="68"/>
      <c r="H50" s="68"/>
      <c r="I50" s="68"/>
      <c r="J50" s="68"/>
      <c r="K50" s="69"/>
      <c r="L50" s="110"/>
      <c r="M50" s="112"/>
      <c r="N50" s="69"/>
      <c r="O50" s="69"/>
      <c r="P50" s="69"/>
      <c r="Q50" s="71"/>
      <c r="R50" s="71"/>
      <c r="S50" s="248"/>
      <c r="T50" s="171">
        <f>[35]Hárok1!$I$5</f>
        <v>5000</v>
      </c>
      <c r="U50" s="110"/>
      <c r="V50" s="303"/>
      <c r="W50" s="68">
        <f t="shared" si="10"/>
        <v>5000</v>
      </c>
      <c r="X50" s="68">
        <v>12000</v>
      </c>
      <c r="Y50" s="406">
        <f t="shared" si="4"/>
        <v>5000</v>
      </c>
      <c r="Z50" s="406">
        <f t="shared" si="5"/>
        <v>-7000</v>
      </c>
      <c r="AA50" s="55" t="s">
        <v>108</v>
      </c>
    </row>
    <row r="51" spans="2:38" s="10" customFormat="1" ht="15.75" x14ac:dyDescent="0.25">
      <c r="B51" s="66" t="s">
        <v>52</v>
      </c>
      <c r="C51" s="193"/>
      <c r="D51" s="68"/>
      <c r="E51" s="68"/>
      <c r="F51" s="68"/>
      <c r="G51" s="68"/>
      <c r="H51" s="68"/>
      <c r="I51" s="68"/>
      <c r="J51" s="68"/>
      <c r="K51" s="69"/>
      <c r="L51" s="110"/>
      <c r="M51" s="112"/>
      <c r="N51" s="69"/>
      <c r="O51" s="69"/>
      <c r="P51" s="69"/>
      <c r="Q51" s="71"/>
      <c r="R51" s="71"/>
      <c r="S51" s="248" t="s">
        <v>69</v>
      </c>
      <c r="T51" s="171">
        <v>90000</v>
      </c>
      <c r="U51" s="110"/>
      <c r="V51" s="303"/>
      <c r="W51" s="68">
        <f t="shared" si="10"/>
        <v>90000</v>
      </c>
      <c r="X51" s="68">
        <v>83000</v>
      </c>
      <c r="Y51" s="406">
        <f t="shared" si="4"/>
        <v>90000</v>
      </c>
      <c r="Z51" s="406">
        <f t="shared" si="5"/>
        <v>7000</v>
      </c>
      <c r="AA51" s="55" t="s">
        <v>109</v>
      </c>
    </row>
    <row r="52" spans="2:38" s="10" customFormat="1" ht="15.75" x14ac:dyDescent="0.25">
      <c r="B52" s="66" t="s">
        <v>29</v>
      </c>
      <c r="C52" s="193"/>
      <c r="D52" s="68"/>
      <c r="E52" s="68"/>
      <c r="F52" s="68"/>
      <c r="G52" s="68"/>
      <c r="H52" s="68"/>
      <c r="I52" s="68"/>
      <c r="J52" s="68"/>
      <c r="K52" s="69"/>
      <c r="L52" s="110"/>
      <c r="M52" s="112"/>
      <c r="N52" s="69"/>
      <c r="O52" s="69"/>
      <c r="P52" s="69"/>
      <c r="Q52" s="71"/>
      <c r="R52" s="71"/>
      <c r="S52" s="248"/>
      <c r="T52" s="171">
        <f>[35]Hárok1!$K$5</f>
        <v>58571</v>
      </c>
      <c r="U52" s="110"/>
      <c r="V52" s="303"/>
      <c r="W52" s="68">
        <f t="shared" si="10"/>
        <v>58571</v>
      </c>
      <c r="X52" s="68">
        <v>58571</v>
      </c>
      <c r="Y52" s="406">
        <f t="shared" si="4"/>
        <v>58571</v>
      </c>
      <c r="Z52" s="406">
        <f t="shared" si="5"/>
        <v>0</v>
      </c>
      <c r="AA52" s="55"/>
    </row>
    <row r="53" spans="2:38" s="10" customFormat="1" ht="15.75" x14ac:dyDescent="0.25">
      <c r="B53" s="66" t="s">
        <v>68</v>
      </c>
      <c r="C53" s="193"/>
      <c r="D53" s="68"/>
      <c r="E53" s="68"/>
      <c r="F53" s="68"/>
      <c r="G53" s="68"/>
      <c r="H53" s="68"/>
      <c r="I53" s="68"/>
      <c r="J53" s="68"/>
      <c r="K53" s="69"/>
      <c r="L53" s="110"/>
      <c r="M53" s="112"/>
      <c r="N53" s="69"/>
      <c r="O53" s="69"/>
      <c r="P53" s="69"/>
      <c r="Q53" s="71"/>
      <c r="R53" s="71"/>
      <c r="S53" s="248"/>
      <c r="T53" s="171">
        <v>25000</v>
      </c>
      <c r="U53" s="398"/>
      <c r="V53" s="303"/>
      <c r="W53" s="68">
        <f t="shared" si="10"/>
        <v>25000</v>
      </c>
      <c r="X53" s="68">
        <v>25000</v>
      </c>
      <c r="Y53" s="406">
        <f t="shared" si="4"/>
        <v>25000</v>
      </c>
      <c r="Z53" s="406">
        <f t="shared" si="5"/>
        <v>0</v>
      </c>
      <c r="AA53" s="55"/>
    </row>
    <row r="54" spans="2:38" s="10" customFormat="1" ht="15.75" hidden="1" x14ac:dyDescent="0.25">
      <c r="B54" s="66" t="s">
        <v>25</v>
      </c>
      <c r="C54" s="193"/>
      <c r="D54" s="68"/>
      <c r="E54" s="68"/>
      <c r="F54" s="68"/>
      <c r="G54" s="68"/>
      <c r="H54" s="68"/>
      <c r="I54" s="68"/>
      <c r="J54" s="68"/>
      <c r="K54" s="69"/>
      <c r="L54" s="110"/>
      <c r="M54" s="112"/>
      <c r="N54" s="69"/>
      <c r="O54" s="69"/>
      <c r="P54" s="69"/>
      <c r="Q54" s="71"/>
      <c r="R54" s="71"/>
      <c r="S54" s="248"/>
      <c r="T54" s="171"/>
      <c r="U54" s="110"/>
      <c r="V54" s="303"/>
      <c r="W54" s="68">
        <f t="shared" si="10"/>
        <v>0</v>
      </c>
      <c r="X54" s="68"/>
      <c r="Y54" s="406">
        <f t="shared" si="4"/>
        <v>0</v>
      </c>
      <c r="Z54" s="406">
        <f t="shared" si="5"/>
        <v>0</v>
      </c>
      <c r="AA54" s="55"/>
    </row>
    <row r="55" spans="2:38" s="10" customFormat="1" ht="15.75" x14ac:dyDescent="0.25">
      <c r="B55" s="66" t="s">
        <v>55</v>
      </c>
      <c r="C55" s="193"/>
      <c r="D55" s="68"/>
      <c r="E55" s="68"/>
      <c r="F55" s="68"/>
      <c r="G55" s="68"/>
      <c r="H55" s="68"/>
      <c r="I55" s="68"/>
      <c r="J55" s="68"/>
      <c r="K55" s="69"/>
      <c r="L55" s="110"/>
      <c r="M55" s="112"/>
      <c r="N55" s="69"/>
      <c r="O55" s="69"/>
      <c r="P55" s="69"/>
      <c r="Q55" s="71"/>
      <c r="R55" s="71"/>
      <c r="S55" s="248"/>
      <c r="T55" s="171">
        <f>[35]Hárok1!$N$5</f>
        <v>67910</v>
      </c>
      <c r="U55" s="110"/>
      <c r="V55" s="303"/>
      <c r="W55" s="68">
        <f t="shared" si="10"/>
        <v>67910</v>
      </c>
      <c r="X55" s="68">
        <v>5000</v>
      </c>
      <c r="Y55" s="406">
        <f t="shared" si="4"/>
        <v>67910</v>
      </c>
      <c r="Z55" s="406">
        <f t="shared" si="5"/>
        <v>62910</v>
      </c>
      <c r="AA55" s="55" t="s">
        <v>110</v>
      </c>
    </row>
    <row r="56" spans="2:38" s="10" customFormat="1" ht="51" x14ac:dyDescent="0.25">
      <c r="B56" s="66" t="s">
        <v>142</v>
      </c>
      <c r="C56" s="193"/>
      <c r="D56" s="68"/>
      <c r="E56" s="68"/>
      <c r="F56" s="68"/>
      <c r="G56" s="68"/>
      <c r="H56" s="68"/>
      <c r="I56" s="68"/>
      <c r="J56" s="68"/>
      <c r="K56" s="69"/>
      <c r="L56" s="110"/>
      <c r="M56" s="112"/>
      <c r="N56" s="69"/>
      <c r="O56" s="69"/>
      <c r="P56" s="69"/>
      <c r="Q56" s="71"/>
      <c r="R56" s="71"/>
      <c r="S56" s="248"/>
      <c r="T56" s="171">
        <f>[35]Hárok1!$O$5-100000</f>
        <v>151121</v>
      </c>
      <c r="U56" s="110">
        <v>100000</v>
      </c>
      <c r="V56" s="303"/>
      <c r="W56" s="68">
        <f>T56+U56</f>
        <v>251121</v>
      </c>
      <c r="X56" s="68">
        <v>148355</v>
      </c>
      <c r="Y56" s="406">
        <f t="shared" si="4"/>
        <v>251121</v>
      </c>
      <c r="Z56" s="406">
        <f t="shared" si="5"/>
        <v>102766</v>
      </c>
      <c r="AA56" s="55"/>
    </row>
    <row r="57" spans="2:38" s="10" customFormat="1" ht="49.5" customHeight="1" x14ac:dyDescent="0.25">
      <c r="B57" s="66" t="s">
        <v>143</v>
      </c>
      <c r="C57" s="193"/>
      <c r="D57" s="68"/>
      <c r="E57" s="68"/>
      <c r="F57" s="68"/>
      <c r="G57" s="68"/>
      <c r="H57" s="68"/>
      <c r="I57" s="68"/>
      <c r="J57" s="68"/>
      <c r="K57" s="69"/>
      <c r="L57" s="110"/>
      <c r="M57" s="112"/>
      <c r="N57" s="69"/>
      <c r="O57" s="69"/>
      <c r="P57" s="69"/>
      <c r="Q57" s="71"/>
      <c r="R57" s="71"/>
      <c r="S57" s="248"/>
      <c r="T57" s="171">
        <f>[35]Hárok1!$V$5</f>
        <v>30500</v>
      </c>
      <c r="U57" s="110"/>
      <c r="V57" s="303"/>
      <c r="W57" s="68">
        <f t="shared" si="10"/>
        <v>30500</v>
      </c>
      <c r="X57" s="68">
        <v>0</v>
      </c>
      <c r="Y57" s="406">
        <f t="shared" si="4"/>
        <v>30500</v>
      </c>
      <c r="Z57" s="406">
        <f t="shared" si="5"/>
        <v>30500</v>
      </c>
      <c r="AA57" s="55" t="s">
        <v>129</v>
      </c>
    </row>
    <row r="58" spans="2:38" ht="15.75" hidden="1" x14ac:dyDescent="0.25">
      <c r="D58" s="12"/>
      <c r="E58" s="12"/>
      <c r="F58" s="12"/>
      <c r="G58" s="12"/>
      <c r="H58" s="12"/>
      <c r="I58" s="12"/>
      <c r="J58" s="12"/>
      <c r="K58" s="12"/>
      <c r="L58" s="12"/>
      <c r="N58" s="12"/>
      <c r="O58" s="12"/>
      <c r="P58" s="12"/>
      <c r="Q58" s="12"/>
      <c r="R58" s="12"/>
      <c r="S58" s="304"/>
      <c r="T58" s="353"/>
      <c r="U58" s="399"/>
      <c r="W58" s="68">
        <f t="shared" si="10"/>
        <v>0</v>
      </c>
      <c r="X58" s="68"/>
      <c r="Y58" s="406">
        <f t="shared" si="4"/>
        <v>0</v>
      </c>
      <c r="Z58" s="406">
        <f t="shared" si="5"/>
        <v>0</v>
      </c>
      <c r="AA58" s="55"/>
    </row>
    <row r="59" spans="2:38" ht="39" x14ac:dyDescent="0.25">
      <c r="B59" s="403" t="s">
        <v>144</v>
      </c>
      <c r="C59" s="246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6"/>
      <c r="T59" s="413">
        <f>[32]Hárok1!$R$5</f>
        <v>460116</v>
      </c>
      <c r="U59" s="400"/>
      <c r="V59" s="345"/>
      <c r="W59" s="68">
        <f t="shared" si="10"/>
        <v>460116</v>
      </c>
      <c r="X59" s="68">
        <v>34013</v>
      </c>
      <c r="Y59" s="406">
        <f t="shared" si="4"/>
        <v>460116</v>
      </c>
      <c r="Z59" s="406">
        <f t="shared" si="5"/>
        <v>426103</v>
      </c>
      <c r="AA59" s="373" t="s">
        <v>119</v>
      </c>
    </row>
    <row r="60" spans="2:38" ht="15.75" x14ac:dyDescent="0.25">
      <c r="B60" s="290" t="s">
        <v>82</v>
      </c>
      <c r="C60" s="276"/>
      <c r="D60" s="307"/>
      <c r="E60" s="307"/>
      <c r="F60" s="307"/>
      <c r="G60" s="307"/>
      <c r="H60" s="307"/>
      <c r="I60" s="307"/>
      <c r="J60" s="307"/>
      <c r="K60" s="308"/>
      <c r="L60" s="308"/>
      <c r="M60" s="307"/>
      <c r="N60" s="308"/>
      <c r="O60" s="308"/>
      <c r="P60" s="308"/>
      <c r="Q60" s="309"/>
      <c r="R60" s="309"/>
      <c r="S60" s="310"/>
      <c r="T60" s="354">
        <f>[35]Hárok1!$S$5</f>
        <v>6500</v>
      </c>
      <c r="U60" s="401"/>
      <c r="V60" s="346"/>
      <c r="W60" s="311">
        <f>T60</f>
        <v>6500</v>
      </c>
      <c r="X60" s="307">
        <v>10000</v>
      </c>
      <c r="Y60" s="406">
        <f t="shared" si="4"/>
        <v>6500</v>
      </c>
      <c r="Z60" s="406">
        <f t="shared" si="5"/>
        <v>-3500</v>
      </c>
      <c r="AA60" s="55" t="s">
        <v>108</v>
      </c>
    </row>
    <row r="61" spans="2:38" s="10" customFormat="1" ht="29.25" customHeight="1" x14ac:dyDescent="0.25">
      <c r="B61" s="275" t="s">
        <v>75</v>
      </c>
      <c r="C61" s="72"/>
      <c r="D61" s="68"/>
      <c r="E61" s="68"/>
      <c r="F61" s="68"/>
      <c r="G61" s="68"/>
      <c r="H61" s="68"/>
      <c r="I61" s="68"/>
      <c r="J61" s="68"/>
      <c r="K61" s="68"/>
      <c r="L61" s="68"/>
      <c r="M61" s="114"/>
      <c r="N61" s="69"/>
      <c r="O61" s="69"/>
      <c r="P61" s="69"/>
      <c r="Q61" s="71"/>
      <c r="R61" s="71"/>
      <c r="S61" s="192"/>
      <c r="T61" s="171">
        <v>27500</v>
      </c>
      <c r="U61" s="402"/>
      <c r="V61" s="347"/>
      <c r="W61" s="207">
        <f>T61</f>
        <v>27500</v>
      </c>
      <c r="X61" s="207">
        <v>27500</v>
      </c>
      <c r="Y61" s="406">
        <f t="shared" si="4"/>
        <v>27500</v>
      </c>
      <c r="Z61" s="406">
        <f t="shared" si="5"/>
        <v>0</v>
      </c>
      <c r="AA61" s="55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</row>
    <row r="62" spans="2:38" s="10" customFormat="1" ht="30.75" hidden="1" thickBot="1" x14ac:dyDescent="0.3">
      <c r="B62" s="113" t="s">
        <v>30</v>
      </c>
      <c r="C62" s="72"/>
      <c r="D62" s="68"/>
      <c r="E62" s="68"/>
      <c r="F62" s="68"/>
      <c r="G62" s="68"/>
      <c r="H62" s="68"/>
      <c r="I62" s="68"/>
      <c r="J62" s="68"/>
      <c r="K62" s="69"/>
      <c r="L62" s="110"/>
      <c r="M62" s="114"/>
      <c r="N62" s="69"/>
      <c r="O62" s="69"/>
      <c r="P62" s="69"/>
      <c r="Q62" s="71"/>
      <c r="R62" s="71"/>
      <c r="S62" s="249"/>
      <c r="T62" s="71"/>
      <c r="U62" s="393"/>
      <c r="V62" s="312"/>
      <c r="W62" s="86"/>
      <c r="X62" s="86"/>
      <c r="Y62" s="406">
        <f t="shared" si="4"/>
        <v>0</v>
      </c>
      <c r="Z62" s="406">
        <f t="shared" si="5"/>
        <v>0</v>
      </c>
      <c r="AA62" s="55"/>
    </row>
    <row r="63" spans="2:38" s="59" customFormat="1" ht="27" hidden="1" customHeight="1" x14ac:dyDescent="0.25">
      <c r="B63" s="60" t="s">
        <v>31</v>
      </c>
      <c r="C63" s="115"/>
      <c r="D63" s="62"/>
      <c r="E63" s="62"/>
      <c r="F63" s="62"/>
      <c r="G63" s="62"/>
      <c r="H63" s="62"/>
      <c r="I63" s="62"/>
      <c r="J63" s="62"/>
      <c r="K63" s="63"/>
      <c r="L63" s="270"/>
      <c r="M63" s="116"/>
      <c r="N63" s="63"/>
      <c r="O63" s="63"/>
      <c r="P63" s="63"/>
      <c r="Q63" s="63"/>
      <c r="R63" s="63"/>
      <c r="S63" s="63"/>
      <c r="T63" s="117"/>
      <c r="U63" s="117"/>
      <c r="V63" s="117"/>
      <c r="W63" s="65"/>
      <c r="X63" s="65"/>
      <c r="Y63" s="406">
        <f t="shared" si="4"/>
        <v>0</v>
      </c>
      <c r="Z63" s="406">
        <f t="shared" si="5"/>
        <v>0</v>
      </c>
      <c r="AA63" s="55"/>
    </row>
    <row r="64" spans="2:38" s="10" customFormat="1" ht="16.5" hidden="1" thickBot="1" x14ac:dyDescent="0.3">
      <c r="B64" s="66" t="s">
        <v>32</v>
      </c>
      <c r="C64" s="72"/>
      <c r="D64" s="68"/>
      <c r="E64" s="68"/>
      <c r="F64" s="68"/>
      <c r="G64" s="68"/>
      <c r="H64" s="68"/>
      <c r="I64" s="68"/>
      <c r="J64" s="68"/>
      <c r="K64" s="69"/>
      <c r="L64" s="110"/>
      <c r="M64" s="70"/>
      <c r="N64" s="69"/>
      <c r="O64" s="69"/>
      <c r="P64" s="69"/>
      <c r="Q64" s="69"/>
      <c r="R64" s="69"/>
      <c r="S64" s="69"/>
      <c r="T64" s="118"/>
      <c r="U64" s="118"/>
      <c r="V64" s="118"/>
      <c r="W64" s="70"/>
      <c r="X64" s="70"/>
      <c r="Y64" s="406">
        <f t="shared" si="4"/>
        <v>0</v>
      </c>
      <c r="Z64" s="406">
        <f t="shared" si="5"/>
        <v>0</v>
      </c>
      <c r="AA64" s="55"/>
    </row>
    <row r="65" spans="2:29" s="59" customFormat="1" ht="25.15" hidden="1" customHeight="1" x14ac:dyDescent="0.25">
      <c r="B65" s="73" t="s">
        <v>33</v>
      </c>
      <c r="C65" s="74"/>
      <c r="D65" s="75"/>
      <c r="E65" s="75"/>
      <c r="F65" s="75"/>
      <c r="G65" s="75"/>
      <c r="H65" s="75"/>
      <c r="I65" s="75"/>
      <c r="J65" s="75"/>
      <c r="K65" s="77"/>
      <c r="L65" s="191"/>
      <c r="M65" s="76"/>
      <c r="N65" s="77"/>
      <c r="O65" s="77"/>
      <c r="P65" s="77"/>
      <c r="Q65" s="77"/>
      <c r="R65" s="77"/>
      <c r="S65" s="77"/>
      <c r="T65" s="119"/>
      <c r="U65" s="119"/>
      <c r="V65" s="119"/>
      <c r="W65" s="78"/>
      <c r="X65" s="78"/>
      <c r="Y65" s="406">
        <f t="shared" si="4"/>
        <v>0</v>
      </c>
      <c r="Z65" s="406">
        <f t="shared" si="5"/>
        <v>0</v>
      </c>
      <c r="AA65" s="55"/>
    </row>
    <row r="66" spans="2:29" s="10" customFormat="1" ht="16.5" hidden="1" thickBot="1" x14ac:dyDescent="0.3">
      <c r="B66" s="66" t="s">
        <v>32</v>
      </c>
      <c r="C66" s="72"/>
      <c r="D66" s="68"/>
      <c r="E66" s="68"/>
      <c r="F66" s="68"/>
      <c r="G66" s="68"/>
      <c r="H66" s="68"/>
      <c r="I66" s="68"/>
      <c r="J66" s="68"/>
      <c r="K66" s="69"/>
      <c r="L66" s="110"/>
      <c r="M66" s="70"/>
      <c r="N66" s="69"/>
      <c r="O66" s="69"/>
      <c r="P66" s="69"/>
      <c r="Q66" s="69"/>
      <c r="R66" s="69"/>
      <c r="S66" s="69"/>
      <c r="T66" s="118"/>
      <c r="U66" s="118"/>
      <c r="V66" s="118"/>
      <c r="W66" s="70"/>
      <c r="X66" s="70"/>
      <c r="Y66" s="406">
        <f t="shared" si="4"/>
        <v>0</v>
      </c>
      <c r="Z66" s="406">
        <f t="shared" si="5"/>
        <v>0</v>
      </c>
      <c r="AA66" s="55"/>
    </row>
    <row r="67" spans="2:29" s="59" customFormat="1" ht="25.9" hidden="1" customHeight="1" x14ac:dyDescent="0.25">
      <c r="B67" s="120" t="s">
        <v>34</v>
      </c>
      <c r="C67" s="121"/>
      <c r="D67" s="79"/>
      <c r="E67" s="79"/>
      <c r="F67" s="79"/>
      <c r="G67" s="79"/>
      <c r="H67" s="79"/>
      <c r="I67" s="79"/>
      <c r="J67" s="79"/>
      <c r="K67" s="80"/>
      <c r="L67" s="255"/>
      <c r="M67" s="81"/>
      <c r="N67" s="80"/>
      <c r="O67" s="80"/>
      <c r="P67" s="80"/>
      <c r="Q67" s="80"/>
      <c r="R67" s="80"/>
      <c r="S67" s="80"/>
      <c r="T67" s="122"/>
      <c r="U67" s="122"/>
      <c r="V67" s="122"/>
      <c r="W67" s="80"/>
      <c r="X67" s="80"/>
      <c r="Y67" s="406">
        <f t="shared" si="4"/>
        <v>0</v>
      </c>
      <c r="Z67" s="406">
        <f t="shared" si="5"/>
        <v>0</v>
      </c>
      <c r="AA67" s="55"/>
    </row>
    <row r="68" spans="2:29" s="59" customFormat="1" ht="15" hidden="1" customHeight="1" x14ac:dyDescent="0.25">
      <c r="B68" s="113" t="s">
        <v>35</v>
      </c>
      <c r="C68" s="85"/>
      <c r="D68" s="123"/>
      <c r="E68" s="123"/>
      <c r="F68" s="123"/>
      <c r="G68" s="124"/>
      <c r="H68" s="123"/>
      <c r="I68" s="123"/>
      <c r="J68" s="123"/>
      <c r="K68" s="125"/>
      <c r="L68" s="125"/>
      <c r="M68" s="76"/>
      <c r="N68" s="124"/>
      <c r="O68" s="125"/>
      <c r="P68" s="125"/>
      <c r="Q68" s="125"/>
      <c r="R68" s="125"/>
      <c r="S68" s="123"/>
      <c r="T68" s="76"/>
      <c r="U68" s="76"/>
      <c r="V68" s="76"/>
      <c r="W68" s="78"/>
      <c r="X68" s="78"/>
      <c r="Y68" s="406">
        <f t="shared" si="4"/>
        <v>0</v>
      </c>
      <c r="Z68" s="406">
        <f t="shared" si="5"/>
        <v>0</v>
      </c>
      <c r="AA68" s="55"/>
    </row>
    <row r="69" spans="2:29" s="59" customFormat="1" ht="16.5" hidden="1" thickBot="1" x14ac:dyDescent="0.3">
      <c r="B69" s="113" t="s">
        <v>36</v>
      </c>
      <c r="C69" s="85"/>
      <c r="D69" s="123"/>
      <c r="E69" s="123"/>
      <c r="F69" s="123"/>
      <c r="G69" s="124"/>
      <c r="H69" s="123"/>
      <c r="I69" s="123"/>
      <c r="J69" s="123"/>
      <c r="K69" s="125"/>
      <c r="L69" s="125"/>
      <c r="M69" s="76"/>
      <c r="N69" s="124"/>
      <c r="O69" s="125"/>
      <c r="P69" s="125"/>
      <c r="Q69" s="125"/>
      <c r="R69" s="125"/>
      <c r="S69" s="123"/>
      <c r="T69" s="76"/>
      <c r="U69" s="76"/>
      <c r="V69" s="76"/>
      <c r="W69" s="78"/>
      <c r="X69" s="78"/>
      <c r="Y69" s="406">
        <f t="shared" si="4"/>
        <v>0</v>
      </c>
      <c r="Z69" s="406">
        <f t="shared" si="5"/>
        <v>0</v>
      </c>
      <c r="AA69" s="55"/>
    </row>
    <row r="70" spans="2:29" s="59" customFormat="1" ht="16.5" hidden="1" thickBot="1" x14ac:dyDescent="0.3">
      <c r="B70" s="113" t="s">
        <v>37</v>
      </c>
      <c r="C70" s="85"/>
      <c r="D70" s="123"/>
      <c r="E70" s="123"/>
      <c r="F70" s="123"/>
      <c r="G70" s="124"/>
      <c r="H70" s="123"/>
      <c r="I70" s="123"/>
      <c r="J70" s="123"/>
      <c r="K70" s="125"/>
      <c r="L70" s="125"/>
      <c r="M70" s="76"/>
      <c r="N70" s="124"/>
      <c r="O70" s="125"/>
      <c r="P70" s="125"/>
      <c r="Q70" s="125"/>
      <c r="R70" s="125"/>
      <c r="S70" s="123"/>
      <c r="T70" s="76"/>
      <c r="U70" s="76"/>
      <c r="V70" s="76"/>
      <c r="W70" s="78"/>
      <c r="X70" s="78"/>
      <c r="Y70" s="406">
        <f t="shared" si="4"/>
        <v>0</v>
      </c>
      <c r="Z70" s="406">
        <f t="shared" si="5"/>
        <v>0</v>
      </c>
      <c r="AA70" s="55"/>
    </row>
    <row r="71" spans="2:29" s="59" customFormat="1" ht="16.5" hidden="1" thickBot="1" x14ac:dyDescent="0.3">
      <c r="B71" s="126" t="s">
        <v>38</v>
      </c>
      <c r="C71" s="127"/>
      <c r="D71" s="128"/>
      <c r="E71" s="128"/>
      <c r="F71" s="128"/>
      <c r="G71" s="129"/>
      <c r="H71" s="128"/>
      <c r="I71" s="128"/>
      <c r="J71" s="128"/>
      <c r="K71" s="130"/>
      <c r="L71" s="96"/>
      <c r="M71" s="76"/>
      <c r="N71" s="129"/>
      <c r="O71" s="130"/>
      <c r="P71" s="130"/>
      <c r="Q71" s="130"/>
      <c r="R71" s="130"/>
      <c r="S71" s="128"/>
      <c r="T71" s="131"/>
      <c r="U71" s="131"/>
      <c r="V71" s="131"/>
      <c r="W71" s="78"/>
      <c r="X71" s="78"/>
      <c r="Y71" s="406">
        <f t="shared" si="4"/>
        <v>0</v>
      </c>
      <c r="Z71" s="406">
        <f t="shared" si="5"/>
        <v>0</v>
      </c>
      <c r="AA71" s="55"/>
    </row>
    <row r="72" spans="2:29" s="17" customFormat="1" ht="19.5" hidden="1" customHeight="1" thickBot="1" x14ac:dyDescent="0.3">
      <c r="B72" s="132" t="s">
        <v>39</v>
      </c>
      <c r="C72" s="133"/>
      <c r="D72" s="134"/>
      <c r="E72" s="134"/>
      <c r="F72" s="134"/>
      <c r="G72" s="135"/>
      <c r="H72" s="134"/>
      <c r="I72" s="134"/>
      <c r="J72" s="134"/>
      <c r="K72" s="136"/>
      <c r="L72" s="136"/>
      <c r="M72" s="137"/>
      <c r="N72" s="135"/>
      <c r="O72" s="136"/>
      <c r="P72" s="136"/>
      <c r="Q72" s="136"/>
      <c r="R72" s="136"/>
      <c r="S72" s="134"/>
      <c r="T72" s="137"/>
      <c r="U72" s="137"/>
      <c r="V72" s="137"/>
      <c r="W72" s="138"/>
      <c r="X72" s="138"/>
      <c r="Y72" s="406">
        <f t="shared" si="4"/>
        <v>0</v>
      </c>
      <c r="Z72" s="406">
        <f t="shared" si="5"/>
        <v>0</v>
      </c>
      <c r="AA72" s="55"/>
    </row>
    <row r="73" spans="2:29" ht="18.75" hidden="1" customHeight="1" thickBot="1" x14ac:dyDescent="0.3">
      <c r="B73" s="139"/>
      <c r="C73" s="140"/>
      <c r="D73" s="141"/>
      <c r="E73" s="141"/>
      <c r="F73" s="141"/>
      <c r="G73" s="142"/>
      <c r="H73" s="141"/>
      <c r="I73" s="141"/>
      <c r="J73" s="141"/>
      <c r="K73" s="143"/>
      <c r="L73" s="143"/>
      <c r="M73" s="144"/>
      <c r="N73" s="142"/>
      <c r="O73" s="143"/>
      <c r="P73" s="143"/>
      <c r="Q73" s="143"/>
      <c r="R73" s="143"/>
      <c r="S73" s="141"/>
      <c r="T73" s="144"/>
      <c r="U73" s="144"/>
      <c r="V73" s="144"/>
      <c r="W73" s="78"/>
      <c r="X73" s="78"/>
      <c r="Y73" s="406">
        <f t="shared" si="4"/>
        <v>0</v>
      </c>
      <c r="Z73" s="406">
        <f t="shared" si="5"/>
        <v>0</v>
      </c>
      <c r="AA73" s="55"/>
    </row>
    <row r="74" spans="2:29" ht="18.75" customHeight="1" x14ac:dyDescent="0.25">
      <c r="B74" s="412" t="s">
        <v>120</v>
      </c>
      <c r="C74" s="356"/>
      <c r="D74" s="388"/>
      <c r="E74" s="388"/>
      <c r="F74" s="388"/>
      <c r="G74" s="389"/>
      <c r="H74" s="388"/>
      <c r="I74" s="388"/>
      <c r="J74" s="388"/>
      <c r="K74" s="389"/>
      <c r="L74" s="389"/>
      <c r="M74" s="390"/>
      <c r="N74" s="389"/>
      <c r="O74" s="389"/>
      <c r="P74" s="389"/>
      <c r="Q74" s="389"/>
      <c r="R74" s="389"/>
      <c r="S74" s="388"/>
      <c r="T74" s="390">
        <f>[35]Hárok1!$P$5</f>
        <v>15500</v>
      </c>
      <c r="U74" s="390"/>
      <c r="V74" s="390"/>
      <c r="W74" s="391">
        <f>T74</f>
        <v>15500</v>
      </c>
      <c r="X74" s="391">
        <v>0</v>
      </c>
      <c r="Y74" s="406">
        <f t="shared" si="4"/>
        <v>15500</v>
      </c>
      <c r="Z74" s="406">
        <f t="shared" si="5"/>
        <v>15500</v>
      </c>
      <c r="AA74" s="55" t="s">
        <v>121</v>
      </c>
    </row>
    <row r="75" spans="2:29" ht="39" customHeight="1" thickBot="1" x14ac:dyDescent="0.3">
      <c r="B75" s="412" t="s">
        <v>145</v>
      </c>
      <c r="C75" s="356"/>
      <c r="D75" s="388"/>
      <c r="E75" s="388"/>
      <c r="F75" s="388"/>
      <c r="G75" s="389"/>
      <c r="H75" s="388"/>
      <c r="I75" s="388"/>
      <c r="J75" s="388"/>
      <c r="K75" s="389"/>
      <c r="L75" s="389"/>
      <c r="M75" s="390"/>
      <c r="N75" s="389"/>
      <c r="O75" s="389"/>
      <c r="P75" s="389"/>
      <c r="Q75" s="389"/>
      <c r="R75" s="389"/>
      <c r="S75" s="388"/>
      <c r="T75" s="390">
        <f>[35]Hárok1!$L$44</f>
        <v>134000</v>
      </c>
      <c r="U75" s="390"/>
      <c r="V75" s="390"/>
      <c r="W75" s="391">
        <f>T75</f>
        <v>134000</v>
      </c>
      <c r="X75" s="391">
        <v>50000</v>
      </c>
      <c r="Y75" s="406">
        <f t="shared" ref="Y75:Y90" si="11">W75-C75</f>
        <v>134000</v>
      </c>
      <c r="Z75" s="406">
        <f t="shared" ref="Z75:Z100" si="12">W75-X75</f>
        <v>84000</v>
      </c>
      <c r="AA75" s="55"/>
    </row>
    <row r="76" spans="2:29" ht="29.25" customHeight="1" thickBot="1" x14ac:dyDescent="0.3">
      <c r="B76" s="357" t="s">
        <v>99</v>
      </c>
      <c r="C76" s="358">
        <v>417056</v>
      </c>
      <c r="D76" s="359"/>
      <c r="E76" s="359"/>
      <c r="F76" s="359"/>
      <c r="G76" s="359"/>
      <c r="H76" s="359"/>
      <c r="I76" s="359"/>
      <c r="J76" s="359"/>
      <c r="K76" s="359"/>
      <c r="L76" s="359"/>
      <c r="M76" s="360"/>
      <c r="N76" s="359"/>
      <c r="O76" s="359"/>
      <c r="P76" s="359"/>
      <c r="Q76" s="359"/>
      <c r="R76" s="359"/>
      <c r="S76" s="359"/>
      <c r="T76" s="360">
        <v>417056</v>
      </c>
      <c r="U76" s="360"/>
      <c r="V76" s="360"/>
      <c r="W76" s="361">
        <f>T76</f>
        <v>417056</v>
      </c>
      <c r="X76" s="362">
        <v>0</v>
      </c>
      <c r="Y76" s="406">
        <f t="shared" si="11"/>
        <v>0</v>
      </c>
      <c r="Z76" s="406">
        <f t="shared" si="12"/>
        <v>417056</v>
      </c>
      <c r="AA76" s="55"/>
    </row>
    <row r="77" spans="2:29" ht="29.25" thickBot="1" x14ac:dyDescent="0.3">
      <c r="B77" s="145" t="s">
        <v>40</v>
      </c>
      <c r="C77" s="194">
        <f>'[29]T1-RD2017_RD_2016'!$Q$12</f>
        <v>6483871</v>
      </c>
      <c r="D77" s="58">
        <f t="shared" ref="D77:K77" si="13">D78+D79+D80+D82+D90</f>
        <v>553228</v>
      </c>
      <c r="E77" s="58">
        <f t="shared" si="13"/>
        <v>85530</v>
      </c>
      <c r="F77" s="58">
        <f t="shared" si="13"/>
        <v>378513</v>
      </c>
      <c r="G77" s="58">
        <f t="shared" si="13"/>
        <v>402602</v>
      </c>
      <c r="H77" s="58">
        <f t="shared" si="13"/>
        <v>213043</v>
      </c>
      <c r="I77" s="58">
        <f t="shared" si="13"/>
        <v>778383.79370329541</v>
      </c>
      <c r="J77" s="58">
        <f t="shared" si="13"/>
        <v>198028</v>
      </c>
      <c r="K77" s="58">
        <f t="shared" si="13"/>
        <v>29236</v>
      </c>
      <c r="L77" s="58"/>
      <c r="M77" s="58">
        <f>SUM(D77:K77)</f>
        <v>2638563.7937032953</v>
      </c>
      <c r="N77" s="58">
        <f>N82</f>
        <v>2348137.0834400533</v>
      </c>
      <c r="O77" s="58">
        <f>O90</f>
        <v>30885</v>
      </c>
      <c r="P77" s="58"/>
      <c r="Q77" s="58"/>
      <c r="R77" s="58"/>
      <c r="S77" s="58"/>
      <c r="T77" s="58">
        <f>T78+T79+T80+T82+T90</f>
        <v>47885</v>
      </c>
      <c r="U77" s="58">
        <f>U79</f>
        <v>1418400</v>
      </c>
      <c r="V77" s="58"/>
      <c r="W77" s="58">
        <f>M77+N77+O77+S77+T77+U77+V77</f>
        <v>6483870.8771433486</v>
      </c>
      <c r="X77" s="58">
        <v>6751201</v>
      </c>
      <c r="Y77" s="406">
        <f t="shared" si="11"/>
        <v>-0.12285665143281221</v>
      </c>
      <c r="Z77" s="406">
        <f t="shared" si="12"/>
        <v>-267330.12285665143</v>
      </c>
      <c r="AA77" s="55">
        <f>W77-C77</f>
        <v>-0.12285665143281221</v>
      </c>
      <c r="AC77" s="1"/>
    </row>
    <row r="78" spans="2:29" s="149" customFormat="1" ht="15.75" x14ac:dyDescent="0.25">
      <c r="B78" s="146" t="s">
        <v>41</v>
      </c>
      <c r="C78" s="195">
        <f>'[29]T1-RD2017_RD_2016'!$R$12</f>
        <v>1552329</v>
      </c>
      <c r="D78" s="103">
        <f>'[36]T15-soc štip2017-_rozpis'!$H$12</f>
        <v>437363</v>
      </c>
      <c r="E78" s="103">
        <f>'[36]T15-soc štip2017-_rozpis'!$H$13</f>
        <v>40624</v>
      </c>
      <c r="F78" s="103">
        <f>'[36]T15-soc štip2017-_rozpis'!$H$14</f>
        <v>284372</v>
      </c>
      <c r="G78" s="103">
        <f>'[36]T15-soc štip2017-_rozpis'!$H$15</f>
        <v>319948</v>
      </c>
      <c r="H78" s="103">
        <f>'[36]T15-soc štip2017-_rozpis'!$H$16</f>
        <v>171508</v>
      </c>
      <c r="I78" s="103">
        <f>'[36]T15-soc štip2017-_rozpis'!$H$17</f>
        <v>132554</v>
      </c>
      <c r="J78" s="103">
        <f>'[36]T15-soc štip2017-_rozpis'!$H$18</f>
        <v>144132</v>
      </c>
      <c r="K78" s="103">
        <f>'[36]T15-soc štip2017-_rozpis'!$H$19</f>
        <v>21828</v>
      </c>
      <c r="L78" s="103">
        <v>0</v>
      </c>
      <c r="M78" s="147">
        <f>SUM(D78:L78)</f>
        <v>1552329</v>
      </c>
      <c r="N78" s="103"/>
      <c r="O78" s="103"/>
      <c r="P78" s="103"/>
      <c r="Q78" s="103"/>
      <c r="R78" s="103"/>
      <c r="S78" s="103"/>
      <c r="T78" s="147"/>
      <c r="U78" s="147"/>
      <c r="V78" s="147"/>
      <c r="W78" s="148">
        <f>M78</f>
        <v>1552329</v>
      </c>
      <c r="X78" s="148">
        <v>1548099</v>
      </c>
      <c r="Y78" s="406">
        <f t="shared" si="11"/>
        <v>0</v>
      </c>
      <c r="Z78" s="406">
        <f t="shared" si="12"/>
        <v>4230</v>
      </c>
      <c r="AA78" s="55"/>
      <c r="AC78" s="257"/>
    </row>
    <row r="79" spans="2:29" s="154" customFormat="1" ht="30" x14ac:dyDescent="0.25">
      <c r="B79" s="150" t="s">
        <v>66</v>
      </c>
      <c r="C79" s="196">
        <f>'[29]T1-RD2017_RD_2016'!$S$12</f>
        <v>1418400</v>
      </c>
      <c r="D79" s="112">
        <v>0</v>
      </c>
      <c r="E79" s="112">
        <v>0</v>
      </c>
      <c r="F79" s="112">
        <v>0</v>
      </c>
      <c r="G79" s="112">
        <v>0</v>
      </c>
      <c r="H79" s="112">
        <v>0</v>
      </c>
      <c r="I79" s="112">
        <v>0</v>
      </c>
      <c r="J79" s="112">
        <v>0</v>
      </c>
      <c r="K79" s="151">
        <f>'[37]motiv.štip - rozpis'!$E$39</f>
        <v>0</v>
      </c>
      <c r="L79" s="151"/>
      <c r="M79" s="152"/>
      <c r="N79" s="151"/>
      <c r="O79" s="151"/>
      <c r="P79" s="151"/>
      <c r="Q79" s="151"/>
      <c r="R79" s="151"/>
      <c r="S79" s="112"/>
      <c r="T79" s="313"/>
      <c r="U79" s="313">
        <f>C79</f>
        <v>1418400</v>
      </c>
      <c r="V79" s="313"/>
      <c r="W79" s="153">
        <f>SUM(D79:V79)</f>
        <v>1418400</v>
      </c>
      <c r="X79" s="153">
        <v>1405350</v>
      </c>
      <c r="Y79" s="406">
        <f t="shared" si="11"/>
        <v>0</v>
      </c>
      <c r="Z79" s="406">
        <f t="shared" si="12"/>
        <v>13050</v>
      </c>
      <c r="AA79" s="55"/>
    </row>
    <row r="80" spans="2:29" s="154" customFormat="1" ht="16.5" thickBot="1" x14ac:dyDescent="0.3">
      <c r="B80" s="259" t="s">
        <v>56</v>
      </c>
      <c r="C80" s="260">
        <f>'[29]T1-RD2017_RD_2016'!$T$12</f>
        <v>561120</v>
      </c>
      <c r="D80" s="261">
        <f>'[38]motiv.štip - rozpis'!$G$14</f>
        <v>115865</v>
      </c>
      <c r="E80" s="261">
        <f>'[38]motiv.štip - rozpis'!$G$15</f>
        <v>44906</v>
      </c>
      <c r="F80" s="261">
        <f>'[38]motiv.štip - rozpis'!$G$16</f>
        <v>94141</v>
      </c>
      <c r="G80" s="261">
        <f>'[38]motiv.štip - rozpis'!$G$17</f>
        <v>82654</v>
      </c>
      <c r="H80" s="261">
        <f>'[38]motiv.štip - rozpis'!$G$18</f>
        <v>41535</v>
      </c>
      <c r="I80" s="261">
        <f>'[38]motiv.štip - rozpis'!$G$19</f>
        <v>105128</v>
      </c>
      <c r="J80" s="261">
        <f>'[38]motiv.štip - rozpis'!$G$20</f>
        <v>53896</v>
      </c>
      <c r="K80" s="251">
        <f>'[38]motiv.štip - rozpis'!$G$21</f>
        <v>7408</v>
      </c>
      <c r="L80" s="251">
        <v>0</v>
      </c>
      <c r="M80" s="262">
        <f>SUM(D80:L80)</f>
        <v>545533</v>
      </c>
      <c r="N80" s="263"/>
      <c r="O80" s="263"/>
      <c r="P80" s="263"/>
      <c r="Q80" s="263"/>
      <c r="R80" s="263"/>
      <c r="S80" s="264"/>
      <c r="T80" s="314">
        <f>'[38]motiv.štip - rozpis'!$G$22</f>
        <v>15587</v>
      </c>
      <c r="U80" s="312"/>
      <c r="V80" s="312"/>
      <c r="W80" s="265">
        <f>M80+T80</f>
        <v>561120</v>
      </c>
      <c r="X80" s="265">
        <v>595098</v>
      </c>
      <c r="Y80" s="406">
        <f t="shared" si="11"/>
        <v>0</v>
      </c>
      <c r="Z80" s="406">
        <f t="shared" si="12"/>
        <v>-33978</v>
      </c>
      <c r="AA80" s="55"/>
      <c r="AB80" s="268"/>
      <c r="AC80" s="268"/>
    </row>
    <row r="81" spans="2:29" s="154" customFormat="1" ht="37.5" customHeight="1" thickBot="1" x14ac:dyDescent="0.3">
      <c r="B81" s="266" t="s">
        <v>83</v>
      </c>
      <c r="C81" s="323">
        <f>'[29]T1-RD2017_RD_2016'!$U$12</f>
        <v>2952022</v>
      </c>
      <c r="D81" s="319"/>
      <c r="E81" s="319"/>
      <c r="F81" s="319"/>
      <c r="G81" s="319"/>
      <c r="H81" s="319"/>
      <c r="I81" s="319">
        <f>I82+I90</f>
        <v>540701.79370329541</v>
      </c>
      <c r="J81" s="319"/>
      <c r="K81" s="319"/>
      <c r="L81" s="319"/>
      <c r="M81" s="319">
        <f>SUM(I81:L81)</f>
        <v>540701.79370329541</v>
      </c>
      <c r="N81" s="320">
        <f>N82+N90</f>
        <v>2348137.0834400533</v>
      </c>
      <c r="O81" s="320">
        <f>O90</f>
        <v>30885</v>
      </c>
      <c r="P81" s="320"/>
      <c r="Q81" s="320"/>
      <c r="R81" s="320"/>
      <c r="S81" s="319"/>
      <c r="T81" s="321">
        <f>T90</f>
        <v>32298</v>
      </c>
      <c r="U81" s="321"/>
      <c r="V81" s="321"/>
      <c r="W81" s="322">
        <f>SUM(M81:V81)</f>
        <v>2952021.8771433486</v>
      </c>
      <c r="X81" s="322">
        <v>3202654</v>
      </c>
      <c r="Y81" s="406">
        <f t="shared" si="11"/>
        <v>-0.12285665143281221</v>
      </c>
      <c r="Z81" s="406">
        <f t="shared" si="12"/>
        <v>-250632.12285665143</v>
      </c>
      <c r="AA81" s="55"/>
      <c r="AB81" s="268"/>
      <c r="AC81" s="268"/>
    </row>
    <row r="82" spans="2:29" s="156" customFormat="1" ht="30" customHeight="1" thickBot="1" x14ac:dyDescent="0.3">
      <c r="B82" s="316" t="s">
        <v>42</v>
      </c>
      <c r="C82" s="317">
        <f>C83+C86+C87+C88+C89</f>
        <v>2888839</v>
      </c>
      <c r="D82" s="318"/>
      <c r="E82" s="318"/>
      <c r="F82" s="318"/>
      <c r="G82" s="318"/>
      <c r="H82" s="318"/>
      <c r="I82" s="318">
        <f>I83+I86+I87+I88+I89</f>
        <v>540701.79370329541</v>
      </c>
      <c r="J82" s="318"/>
      <c r="K82" s="318"/>
      <c r="L82" s="318"/>
      <c r="M82" s="318"/>
      <c r="N82" s="318">
        <f>N83+N86+N87+N88+N89</f>
        <v>2348137.0834400533</v>
      </c>
      <c r="O82" s="318"/>
      <c r="P82" s="318"/>
      <c r="Q82" s="318"/>
      <c r="R82" s="318"/>
      <c r="S82" s="318"/>
      <c r="T82" s="318"/>
      <c r="U82" s="318"/>
      <c r="V82" s="318"/>
      <c r="W82" s="318">
        <f>I82+N82</f>
        <v>2888838.8771433486</v>
      </c>
      <c r="X82" s="318">
        <v>3035168</v>
      </c>
      <c r="Y82" s="406">
        <f t="shared" si="11"/>
        <v>-0.12285665143281221</v>
      </c>
      <c r="Z82" s="406">
        <f t="shared" si="12"/>
        <v>-146329.12285665143</v>
      </c>
      <c r="AA82" s="55">
        <f>C82-W82</f>
        <v>0.12285665143281221</v>
      </c>
    </row>
    <row r="83" spans="2:29" s="59" customFormat="1" ht="18.75" customHeight="1" x14ac:dyDescent="0.25">
      <c r="B83" s="157" t="s">
        <v>43</v>
      </c>
      <c r="C83" s="197">
        <f>'[29]T1-RD2017_RD_2016'!$V$12</f>
        <v>1210801</v>
      </c>
      <c r="D83" s="158"/>
      <c r="E83" s="159"/>
      <c r="F83" s="159"/>
      <c r="G83" s="159"/>
      <c r="H83" s="159"/>
      <c r="I83" s="159">
        <f>'[29]T7-mzdy'!$Q$33+'[29]T7-mzdy'!$T$33</f>
        <v>233008.52069851899</v>
      </c>
      <c r="J83" s="159"/>
      <c r="K83" s="159"/>
      <c r="L83" s="62"/>
      <c r="M83" s="116"/>
      <c r="N83" s="160">
        <f>'[29]T7-mzdy'!$Q$32+'[29]T7-mzdy'!$T$32</f>
        <v>977792.42393413512</v>
      </c>
      <c r="O83" s="161"/>
      <c r="P83" s="161"/>
      <c r="Q83" s="161"/>
      <c r="R83" s="161"/>
      <c r="S83" s="159"/>
      <c r="T83" s="159"/>
      <c r="U83" s="159"/>
      <c r="V83" s="159"/>
      <c r="W83" s="160">
        <f>I83+N83</f>
        <v>1210800.9446326541</v>
      </c>
      <c r="X83" s="160">
        <v>1216194</v>
      </c>
      <c r="Y83" s="406">
        <f t="shared" si="11"/>
        <v>-5.5367345921695232E-2</v>
      </c>
      <c r="Z83" s="406">
        <f t="shared" si="12"/>
        <v>-5393.0553673459217</v>
      </c>
      <c r="AA83" s="55">
        <f>W83+W86+W87+W88</f>
        <v>2468784.8771433486</v>
      </c>
    </row>
    <row r="84" spans="2:29" s="59" customFormat="1" ht="15.75" hidden="1" x14ac:dyDescent="0.25">
      <c r="B84" s="234" t="s">
        <v>57</v>
      </c>
      <c r="C84" s="235"/>
      <c r="D84" s="236"/>
      <c r="E84" s="237"/>
      <c r="F84" s="237"/>
      <c r="G84" s="237"/>
      <c r="H84" s="237"/>
      <c r="I84" s="237"/>
      <c r="J84" s="237"/>
      <c r="K84" s="237"/>
      <c r="L84" s="226"/>
      <c r="M84" s="238"/>
      <c r="N84" s="239"/>
      <c r="O84" s="239"/>
      <c r="P84" s="239"/>
      <c r="Q84" s="239"/>
      <c r="R84" s="239"/>
      <c r="S84" s="237"/>
      <c r="T84" s="240"/>
      <c r="U84" s="240"/>
      <c r="V84" s="240"/>
      <c r="W84" s="241"/>
      <c r="X84" s="241"/>
      <c r="Y84" s="406">
        <f t="shared" si="11"/>
        <v>0</v>
      </c>
      <c r="Z84" s="406">
        <f t="shared" si="12"/>
        <v>0</v>
      </c>
      <c r="AA84" s="55"/>
      <c r="AB84" s="42"/>
    </row>
    <row r="85" spans="2:29" s="59" customFormat="1" ht="24.75" customHeight="1" x14ac:dyDescent="0.25">
      <c r="B85" s="162" t="s">
        <v>70</v>
      </c>
      <c r="C85" s="198">
        <f>'[29]T7-mzdy'!$T$12</f>
        <v>28721</v>
      </c>
      <c r="D85" s="163"/>
      <c r="E85" s="123"/>
      <c r="F85" s="123"/>
      <c r="G85" s="123"/>
      <c r="H85" s="123"/>
      <c r="I85" s="123">
        <f>'[29]T7-mzdy'!$T$33</f>
        <v>6925.6312056737588</v>
      </c>
      <c r="J85" s="123"/>
      <c r="K85" s="123"/>
      <c r="L85" s="75"/>
      <c r="M85" s="164"/>
      <c r="N85" s="125">
        <f>'[29]T7-mzdy'!$T$32</f>
        <v>21795.368794326241</v>
      </c>
      <c r="O85" s="125"/>
      <c r="P85" s="125"/>
      <c r="Q85" s="125"/>
      <c r="R85" s="125"/>
      <c r="S85" s="123"/>
      <c r="T85" s="76"/>
      <c r="U85" s="76"/>
      <c r="V85" s="76"/>
      <c r="W85" s="124">
        <f>I85+N85</f>
        <v>28721</v>
      </c>
      <c r="X85" s="124">
        <v>16741</v>
      </c>
      <c r="Y85" s="406">
        <f t="shared" si="11"/>
        <v>0</v>
      </c>
      <c r="Z85" s="406">
        <f t="shared" si="12"/>
        <v>11980</v>
      </c>
      <c r="AA85" s="55"/>
      <c r="AB85" s="42"/>
    </row>
    <row r="86" spans="2:29" s="59" customFormat="1" ht="31.5" customHeight="1" x14ac:dyDescent="0.25">
      <c r="B86" s="162" t="s">
        <v>44</v>
      </c>
      <c r="C86" s="198">
        <f>'[29]T1-RD2017_RD_2016'!$W$12</f>
        <v>426202</v>
      </c>
      <c r="D86" s="163"/>
      <c r="E86" s="123"/>
      <c r="F86" s="123"/>
      <c r="G86" s="123"/>
      <c r="H86" s="123"/>
      <c r="I86" s="123">
        <f>I83*35.2%</f>
        <v>82018.999285878686</v>
      </c>
      <c r="J86" s="123"/>
      <c r="K86" s="123"/>
      <c r="L86" s="75"/>
      <c r="M86" s="164"/>
      <c r="N86" s="123">
        <f>N83*35.2%</f>
        <v>344182.93322481558</v>
      </c>
      <c r="O86" s="124"/>
      <c r="P86" s="124"/>
      <c r="Q86" s="125"/>
      <c r="R86" s="125"/>
      <c r="S86" s="123"/>
      <c r="T86" s="76"/>
      <c r="U86" s="76"/>
      <c r="V86" s="76"/>
      <c r="W86" s="124">
        <f>I86+N86</f>
        <v>426201.93251069426</v>
      </c>
      <c r="X86" s="124">
        <v>428100</v>
      </c>
      <c r="Y86" s="406">
        <f t="shared" si="11"/>
        <v>-6.7489305743947625E-2</v>
      </c>
      <c r="Z86" s="406">
        <f t="shared" si="12"/>
        <v>-1898.0674893057439</v>
      </c>
      <c r="AA86" s="55"/>
    </row>
    <row r="87" spans="2:29" s="59" customFormat="1" ht="30" x14ac:dyDescent="0.25">
      <c r="B87" s="120" t="s">
        <v>45</v>
      </c>
      <c r="C87" s="121">
        <f>'[29]T8-TaS'!$U$13</f>
        <v>391397.99999999994</v>
      </c>
      <c r="D87" s="165"/>
      <c r="E87" s="166"/>
      <c r="F87" s="166"/>
      <c r="G87" s="166"/>
      <c r="H87" s="166"/>
      <c r="I87" s="166">
        <f>'[29]T8-TaS'!$U$34</f>
        <v>88556</v>
      </c>
      <c r="J87" s="166"/>
      <c r="K87" s="166"/>
      <c r="L87" s="166"/>
      <c r="M87" s="81"/>
      <c r="N87" s="167">
        <f>'[29]T8-TaS'!$U$33</f>
        <v>302842</v>
      </c>
      <c r="O87" s="168"/>
      <c r="P87" s="168"/>
      <c r="Q87" s="168"/>
      <c r="R87" s="168"/>
      <c r="S87" s="166"/>
      <c r="T87" s="81"/>
      <c r="U87" s="81"/>
      <c r="V87" s="81"/>
      <c r="W87" s="167">
        <f>I87+N87</f>
        <v>391398</v>
      </c>
      <c r="X87" s="167">
        <v>460852</v>
      </c>
      <c r="Y87" s="406">
        <f t="shared" si="11"/>
        <v>0</v>
      </c>
      <c r="Z87" s="406">
        <f t="shared" si="12"/>
        <v>-69454</v>
      </c>
      <c r="AA87" s="55"/>
      <c r="AB87" s="42"/>
    </row>
    <row r="88" spans="2:29" s="59" customFormat="1" ht="15.75" x14ac:dyDescent="0.25">
      <c r="B88" s="253" t="s">
        <v>71</v>
      </c>
      <c r="C88" s="254">
        <f>'[29]T8-TaS'!$V$13</f>
        <v>440384</v>
      </c>
      <c r="D88" s="165"/>
      <c r="E88" s="166"/>
      <c r="F88" s="166"/>
      <c r="G88" s="166"/>
      <c r="H88" s="166"/>
      <c r="I88" s="166">
        <f>'[29]T8-TaS'!$V$34</f>
        <v>100320</v>
      </c>
      <c r="J88" s="166"/>
      <c r="K88" s="166"/>
      <c r="L88" s="166"/>
      <c r="M88" s="81"/>
      <c r="N88" s="167">
        <f>'[29]T8-TaS'!$V$33</f>
        <v>340064</v>
      </c>
      <c r="O88" s="168"/>
      <c r="P88" s="168"/>
      <c r="Q88" s="168"/>
      <c r="R88" s="168"/>
      <c r="S88" s="166"/>
      <c r="T88" s="81"/>
      <c r="U88" s="81"/>
      <c r="V88" s="81"/>
      <c r="W88" s="255">
        <f>I88+N88</f>
        <v>440384</v>
      </c>
      <c r="X88" s="255">
        <v>519264</v>
      </c>
      <c r="Y88" s="406">
        <f t="shared" si="11"/>
        <v>0</v>
      </c>
      <c r="Z88" s="406">
        <f t="shared" si="12"/>
        <v>-78880</v>
      </c>
      <c r="AA88" s="55">
        <f>W88+W89</f>
        <v>860438</v>
      </c>
      <c r="AB88" s="42"/>
    </row>
    <row r="89" spans="2:29" s="59" customFormat="1" ht="27.75" customHeight="1" x14ac:dyDescent="0.25">
      <c r="B89" s="169" t="s">
        <v>46</v>
      </c>
      <c r="C89" s="199">
        <f>'[29]T8-TaS'!$Z$13</f>
        <v>420054</v>
      </c>
      <c r="D89" s="112"/>
      <c r="E89" s="151"/>
      <c r="F89" s="151"/>
      <c r="G89" s="151"/>
      <c r="H89" s="151"/>
      <c r="I89" s="151">
        <f>'[29]T8-TaS'!$Z$34</f>
        <v>36798.27371889777</v>
      </c>
      <c r="J89" s="151"/>
      <c r="K89" s="151"/>
      <c r="L89" s="151"/>
      <c r="M89" s="170"/>
      <c r="N89" s="171">
        <f>'[29]T8-TaS'!$Z$33</f>
        <v>383255.72628110228</v>
      </c>
      <c r="O89" s="172"/>
      <c r="P89" s="151"/>
      <c r="Q89" s="151"/>
      <c r="R89" s="151"/>
      <c r="S89" s="151"/>
      <c r="T89" s="170"/>
      <c r="U89" s="170"/>
      <c r="V89" s="170"/>
      <c r="W89" s="155">
        <f>I89+N89</f>
        <v>420054.00000000006</v>
      </c>
      <c r="X89" s="155">
        <v>410758</v>
      </c>
      <c r="Y89" s="406">
        <f t="shared" si="11"/>
        <v>0</v>
      </c>
      <c r="Z89" s="406">
        <f t="shared" si="12"/>
        <v>9296.0000000000582</v>
      </c>
      <c r="AA89" s="55">
        <f>C89-W89</f>
        <v>0</v>
      </c>
    </row>
    <row r="90" spans="2:29" s="59" customFormat="1" ht="16.5" thickBot="1" x14ac:dyDescent="0.3">
      <c r="B90" s="173" t="s">
        <v>47</v>
      </c>
      <c r="C90" s="201">
        <f>'[29]T1-RD2017_RD_2016'!$Z$12+'[29]T1-RD2017_RD_2016'!$AA$12</f>
        <v>63183</v>
      </c>
      <c r="D90" s="174"/>
      <c r="E90" s="174"/>
      <c r="F90" s="174"/>
      <c r="G90" s="174"/>
      <c r="H90" s="174"/>
      <c r="I90" s="174"/>
      <c r="J90" s="175"/>
      <c r="K90" s="174"/>
      <c r="L90" s="174"/>
      <c r="M90" s="176"/>
      <c r="N90" s="177"/>
      <c r="O90" s="178">
        <f>'[29]T1-RD2017_RD_2016'!$Z$12</f>
        <v>30885</v>
      </c>
      <c r="P90" s="178"/>
      <c r="Q90" s="178"/>
      <c r="R90" s="178"/>
      <c r="S90" s="258"/>
      <c r="T90" s="174">
        <f>'[29]T1-RD2017_RD_2016'!$AA$12</f>
        <v>32298</v>
      </c>
      <c r="U90" s="174"/>
      <c r="V90" s="176"/>
      <c r="W90" s="179">
        <f>O90+T90</f>
        <v>63183</v>
      </c>
      <c r="X90" s="179">
        <v>167486</v>
      </c>
      <c r="Y90" s="406">
        <f t="shared" si="11"/>
        <v>0</v>
      </c>
      <c r="Z90" s="406">
        <f t="shared" si="12"/>
        <v>-104303</v>
      </c>
      <c r="AA90" s="55"/>
      <c r="AB90" s="42"/>
    </row>
    <row r="91" spans="2:29" s="180" customFormat="1" ht="15.75" x14ac:dyDescent="0.25">
      <c r="C91" s="181"/>
      <c r="M91" s="12" t="s">
        <v>61</v>
      </c>
      <c r="N91" s="182"/>
      <c r="P91" s="186"/>
      <c r="S91" s="12"/>
      <c r="T91" s="183">
        <v>13411</v>
      </c>
      <c r="U91" s="183"/>
      <c r="V91" s="183"/>
      <c r="W91" s="245">
        <f t="shared" ref="W91:W98" si="14">S91</f>
        <v>0</v>
      </c>
      <c r="X91" s="20">
        <v>15495</v>
      </c>
      <c r="Y91" s="20"/>
      <c r="Z91" s="406">
        <f t="shared" si="12"/>
        <v>-15495</v>
      </c>
    </row>
    <row r="92" spans="2:29" s="180" customFormat="1" ht="15.75" x14ac:dyDescent="0.25">
      <c r="C92" s="184"/>
      <c r="M92" s="242"/>
      <c r="N92" s="243" t="s">
        <v>65</v>
      </c>
      <c r="O92" s="182"/>
      <c r="S92" s="12"/>
      <c r="T92" s="183">
        <v>4400</v>
      </c>
      <c r="U92" s="183"/>
      <c r="V92" s="183"/>
      <c r="W92" s="185">
        <f t="shared" si="14"/>
        <v>0</v>
      </c>
      <c r="X92" s="12">
        <v>7600</v>
      </c>
      <c r="Y92" s="12"/>
      <c r="Z92" s="406">
        <f t="shared" si="12"/>
        <v>-7600</v>
      </c>
    </row>
    <row r="93" spans="2:29" s="180" customFormat="1" ht="15.75" x14ac:dyDescent="0.25">
      <c r="M93" s="12" t="s">
        <v>62</v>
      </c>
      <c r="N93" s="182"/>
      <c r="O93" s="182"/>
      <c r="S93" s="12"/>
      <c r="T93" s="183">
        <v>2665</v>
      </c>
      <c r="U93" s="183"/>
      <c r="V93" s="183"/>
      <c r="W93" s="185">
        <f t="shared" si="14"/>
        <v>0</v>
      </c>
      <c r="X93" s="12">
        <v>2770</v>
      </c>
      <c r="Y93" s="12"/>
      <c r="Z93" s="406">
        <f t="shared" si="12"/>
        <v>-2770</v>
      </c>
    </row>
    <row r="94" spans="2:29" s="180" customFormat="1" ht="10.15" customHeight="1" x14ac:dyDescent="0.25">
      <c r="C94" s="184"/>
      <c r="M94" s="242" t="s">
        <v>63</v>
      </c>
      <c r="N94" s="182"/>
      <c r="O94" s="182"/>
      <c r="S94" s="12"/>
      <c r="T94" s="186">
        <v>691</v>
      </c>
      <c r="U94" s="186"/>
      <c r="V94" s="186"/>
      <c r="W94" s="185">
        <f t="shared" si="14"/>
        <v>0</v>
      </c>
      <c r="X94" s="12">
        <v>670</v>
      </c>
      <c r="Y94" s="12"/>
      <c r="Z94" s="406">
        <f t="shared" si="12"/>
        <v>-670</v>
      </c>
    </row>
    <row r="95" spans="2:29" ht="15.75" x14ac:dyDescent="0.25">
      <c r="M95" s="10" t="s">
        <v>73</v>
      </c>
      <c r="S95" s="12"/>
      <c r="T95" s="10">
        <v>4292</v>
      </c>
      <c r="W95" s="2">
        <f t="shared" si="14"/>
        <v>0</v>
      </c>
      <c r="X95" s="12">
        <v>3710</v>
      </c>
      <c r="Z95" s="406">
        <f t="shared" si="12"/>
        <v>-3710</v>
      </c>
    </row>
    <row r="96" spans="2:29" ht="15.75" x14ac:dyDescent="0.25">
      <c r="M96" s="10" t="s">
        <v>64</v>
      </c>
      <c r="S96" s="12"/>
      <c r="T96" s="10">
        <v>6839</v>
      </c>
      <c r="W96" s="2">
        <f t="shared" si="14"/>
        <v>0</v>
      </c>
      <c r="X96" s="244">
        <v>6277</v>
      </c>
      <c r="Y96" s="407"/>
      <c r="Z96" s="406">
        <f t="shared" si="12"/>
        <v>-6277</v>
      </c>
    </row>
    <row r="97" spans="2:26" ht="15.75" x14ac:dyDescent="0.25">
      <c r="S97" s="2">
        <v>0</v>
      </c>
      <c r="T97" s="10">
        <f>SUM(T91:T96)</f>
        <v>32298</v>
      </c>
      <c r="W97" s="2">
        <f t="shared" si="14"/>
        <v>0</v>
      </c>
      <c r="X97" s="20">
        <f>SUM(X91:X96)</f>
        <v>36522</v>
      </c>
      <c r="Y97" s="20"/>
      <c r="Z97" s="406">
        <f t="shared" si="12"/>
        <v>-36522</v>
      </c>
    </row>
    <row r="98" spans="2:26" ht="16.5" thickBot="1" x14ac:dyDescent="0.3">
      <c r="W98" s="2">
        <f t="shared" si="14"/>
        <v>0</v>
      </c>
      <c r="Z98" s="406">
        <f t="shared" si="12"/>
        <v>0</v>
      </c>
    </row>
    <row r="99" spans="2:26" ht="15.75" x14ac:dyDescent="0.25">
      <c r="B99" s="371" t="s">
        <v>100</v>
      </c>
      <c r="C99" s="363"/>
      <c r="D99" s="364"/>
      <c r="E99" s="364"/>
      <c r="F99" s="364"/>
      <c r="G99" s="364"/>
      <c r="H99" s="364"/>
      <c r="I99" s="364"/>
      <c r="J99" s="364"/>
      <c r="K99" s="364"/>
      <c r="L99" s="364"/>
      <c r="M99" s="365"/>
      <c r="N99" s="364"/>
      <c r="O99" s="364"/>
      <c r="P99" s="364"/>
      <c r="Q99" s="364"/>
      <c r="R99" s="364"/>
      <c r="S99" s="364"/>
      <c r="T99" s="365"/>
      <c r="U99" s="365"/>
      <c r="V99" s="365"/>
      <c r="W99" s="364"/>
      <c r="X99" s="366"/>
      <c r="Y99" s="408"/>
      <c r="Z99" s="406">
        <f t="shared" si="12"/>
        <v>0</v>
      </c>
    </row>
    <row r="100" spans="2:26" ht="16.5" thickBot="1" x14ac:dyDescent="0.3">
      <c r="B100" s="372" t="s">
        <v>101</v>
      </c>
      <c r="C100" s="367">
        <v>84944</v>
      </c>
      <c r="D100" s="368"/>
      <c r="E100" s="368"/>
      <c r="F100" s="368"/>
      <c r="G100" s="368"/>
      <c r="H100" s="368"/>
      <c r="I100" s="368"/>
      <c r="J100" s="368"/>
      <c r="K100" s="368"/>
      <c r="L100" s="368"/>
      <c r="M100" s="369"/>
      <c r="N100" s="368"/>
      <c r="O100" s="368"/>
      <c r="P100" s="368"/>
      <c r="Q100" s="368"/>
      <c r="R100" s="368"/>
      <c r="S100" s="368"/>
      <c r="T100" s="369">
        <v>84944</v>
      </c>
      <c r="U100" s="369"/>
      <c r="V100" s="369"/>
      <c r="W100" s="368">
        <f>T100</f>
        <v>84944</v>
      </c>
      <c r="X100" s="370">
        <v>0</v>
      </c>
      <c r="Y100" s="408"/>
      <c r="Z100" s="406">
        <f t="shared" si="12"/>
        <v>84944</v>
      </c>
    </row>
  </sheetData>
  <mergeCells count="1">
    <mergeCell ref="B1:W1"/>
  </mergeCells>
  <printOptions horizontalCentered="1" verticalCentered="1" headings="1" gridLines="1"/>
  <pageMargins left="0.17" right="0.17" top="0.27559055118110237" bottom="0.31496062992125984" header="0.19685039370078741" footer="0.11811023622047245"/>
  <pageSetup paperSize="9" scale="52" fitToHeight="0" orientation="landscape" r:id="rId1"/>
  <headerFooter alignWithMargins="0">
    <oddFooter>&amp;L&amp;Z&amp;F        &amp;A&amp;R  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topLeftCell="A28" zoomScaleNormal="100" zoomScaleSheetLayoutView="80" workbookViewId="0">
      <selection activeCell="H100" sqref="H100"/>
    </sheetView>
  </sheetViews>
  <sheetFormatPr defaultRowHeight="15" x14ac:dyDescent="0.25"/>
  <cols>
    <col min="1" max="1" width="10.140625" customWidth="1"/>
    <col min="2" max="2" width="14.140625" customWidth="1"/>
    <col min="3" max="3" width="14.28515625" customWidth="1"/>
    <col min="4" max="4" width="13.42578125" customWidth="1"/>
    <col min="5" max="5" width="12.28515625" customWidth="1"/>
    <col min="6" max="6" width="9.140625" customWidth="1"/>
    <col min="7" max="7" width="14.28515625" customWidth="1"/>
    <col min="12" max="12" width="10" bestFit="1" customWidth="1"/>
  </cols>
  <sheetData>
    <row r="1" spans="1:6" ht="18" customHeight="1" x14ac:dyDescent="0.25"/>
    <row r="2" spans="1:6" ht="28.5" x14ac:dyDescent="0.45">
      <c r="A2" t="s">
        <v>69</v>
      </c>
      <c r="B2" s="344" t="s">
        <v>94</v>
      </c>
    </row>
    <row r="3" spans="1:6" ht="18" customHeight="1" x14ac:dyDescent="0.25">
      <c r="B3" s="343"/>
    </row>
    <row r="4" spans="1:6" x14ac:dyDescent="0.25">
      <c r="B4" s="331"/>
      <c r="C4" s="337">
        <v>2016</v>
      </c>
      <c r="D4" s="337">
        <v>2017</v>
      </c>
      <c r="E4" s="337" t="s">
        <v>112</v>
      </c>
      <c r="F4" s="331" t="s">
        <v>113</v>
      </c>
    </row>
    <row r="5" spans="1:6" x14ac:dyDescent="0.25">
      <c r="B5" s="331" t="s">
        <v>4</v>
      </c>
      <c r="C5" s="335">
        <f>'[39]Graf 2016, 2015'!$D$5</f>
        <v>5414446.2861081995</v>
      </c>
      <c r="D5" s="335">
        <f>'SD 2017'!D11</f>
        <v>5643813.7545636715</v>
      </c>
      <c r="E5" s="335">
        <f t="shared" ref="E5:E16" si="0">D5-C5</f>
        <v>229367.46845547203</v>
      </c>
      <c r="F5" s="331">
        <f t="shared" ref="F5:F16" si="1">(D5/C5-1)*100</f>
        <v>4.2362128338766292</v>
      </c>
    </row>
    <row r="6" spans="1:6" x14ac:dyDescent="0.25">
      <c r="B6" s="331" t="s">
        <v>5</v>
      </c>
      <c r="C6" s="335">
        <f>'[39]Graf 2016, 2015'!$D$6</f>
        <v>2397361.3891247022</v>
      </c>
      <c r="D6" s="335">
        <f>'SD 2017'!E11</f>
        <v>2412739.7163749612</v>
      </c>
      <c r="E6" s="335">
        <f t="shared" si="0"/>
        <v>15378.327250258997</v>
      </c>
      <c r="F6" s="331">
        <f t="shared" si="1"/>
        <v>0.6414688799119217</v>
      </c>
    </row>
    <row r="7" spans="1:6" x14ac:dyDescent="0.25">
      <c r="B7" s="331" t="s">
        <v>6</v>
      </c>
      <c r="C7" s="335">
        <v>3878616</v>
      </c>
      <c r="D7" s="335">
        <f>'SD 2017'!F11</f>
        <v>4037993.031924176</v>
      </c>
      <c r="E7" s="335">
        <f t="shared" si="0"/>
        <v>159377.03192417603</v>
      </c>
      <c r="F7" s="331">
        <f t="shared" si="1"/>
        <v>4.1091211897278823</v>
      </c>
    </row>
    <row r="8" spans="1:6" x14ac:dyDescent="0.25">
      <c r="B8" s="331" t="s">
        <v>7</v>
      </c>
      <c r="C8" s="335">
        <v>4170669</v>
      </c>
      <c r="D8" s="335">
        <f>'SD 2017'!G11</f>
        <v>4640174.6070849169</v>
      </c>
      <c r="E8" s="335">
        <f t="shared" si="0"/>
        <v>469505.6070849169</v>
      </c>
      <c r="F8" s="331">
        <f t="shared" si="1"/>
        <v>11.257321237550055</v>
      </c>
    </row>
    <row r="9" spans="1:6" x14ac:dyDescent="0.25">
      <c r="B9" s="331" t="s">
        <v>8</v>
      </c>
      <c r="C9" s="335">
        <v>2248646</v>
      </c>
      <c r="D9" s="335">
        <f>'SD 2017'!H11</f>
        <v>2372042.6720600757</v>
      </c>
      <c r="E9" s="335">
        <f t="shared" si="0"/>
        <v>123396.67206007568</v>
      </c>
      <c r="F9" s="331">
        <f t="shared" si="1"/>
        <v>5.4875988510452833</v>
      </c>
    </row>
    <row r="10" spans="1:6" x14ac:dyDescent="0.25">
      <c r="B10" s="331" t="s">
        <v>9</v>
      </c>
      <c r="C10" s="335">
        <v>4717359</v>
      </c>
      <c r="D10" s="335">
        <f>'SD 2017'!I11</f>
        <v>4807469.8148171911</v>
      </c>
      <c r="E10" s="335">
        <f t="shared" si="0"/>
        <v>90110.814817191102</v>
      </c>
      <c r="F10" s="331">
        <f t="shared" si="1"/>
        <v>1.9101962521230753</v>
      </c>
    </row>
    <row r="11" spans="1:6" x14ac:dyDescent="0.25">
      <c r="B11" s="331" t="s">
        <v>10</v>
      </c>
      <c r="C11" s="335">
        <v>1659352</v>
      </c>
      <c r="D11" s="335">
        <f>'SD 2017'!J11</f>
        <v>1819649.6307538426</v>
      </c>
      <c r="E11" s="335">
        <f t="shared" si="0"/>
        <v>160297.63075384265</v>
      </c>
      <c r="F11" s="331">
        <f t="shared" si="1"/>
        <v>9.6602547713711573</v>
      </c>
    </row>
    <row r="12" spans="1:6" x14ac:dyDescent="0.25">
      <c r="B12" s="331" t="s">
        <v>11</v>
      </c>
      <c r="C12" s="335">
        <v>468433</v>
      </c>
      <c r="D12" s="335">
        <f>'SD 2017'!K11</f>
        <v>469134.03518476826</v>
      </c>
      <c r="E12" s="335">
        <f t="shared" si="0"/>
        <v>701.03518476826139</v>
      </c>
      <c r="F12" s="331">
        <f t="shared" si="1"/>
        <v>0.14965537969533482</v>
      </c>
    </row>
    <row r="13" spans="1:6" x14ac:dyDescent="0.25">
      <c r="B13" s="331" t="s">
        <v>74</v>
      </c>
      <c r="C13" s="335"/>
      <c r="D13" s="335"/>
      <c r="E13" s="335"/>
      <c r="F13" s="331"/>
    </row>
    <row r="14" spans="1:6" x14ac:dyDescent="0.25">
      <c r="B14" s="331" t="s">
        <v>92</v>
      </c>
      <c r="C14" s="335">
        <v>1807430</v>
      </c>
      <c r="D14" s="335">
        <f>'SD 2017'!S11</f>
        <v>1907844.7532363972</v>
      </c>
      <c r="E14" s="335">
        <f t="shared" si="0"/>
        <v>100414.75323639717</v>
      </c>
      <c r="F14" s="331">
        <f t="shared" si="1"/>
        <v>5.5556648521047691</v>
      </c>
    </row>
    <row r="15" spans="1:6" x14ac:dyDescent="0.25">
      <c r="B15" s="336" t="s">
        <v>91</v>
      </c>
      <c r="C15" s="335">
        <f>'[39]Graf 2016, 2015'!$D$15</f>
        <v>859621.36399999994</v>
      </c>
      <c r="D15" s="335">
        <f>'SD 2017'!T11</f>
        <v>961467.56</v>
      </c>
      <c r="E15" s="335">
        <f t="shared" si="0"/>
        <v>101846.19600000011</v>
      </c>
      <c r="F15" s="331">
        <f t="shared" si="1"/>
        <v>11.847797212261945</v>
      </c>
    </row>
    <row r="16" spans="1:6" x14ac:dyDescent="0.25">
      <c r="B16" s="336" t="s">
        <v>90</v>
      </c>
      <c r="C16" s="335">
        <v>705837</v>
      </c>
      <c r="D16" s="335">
        <f>'SD 2017'!V11</f>
        <v>708500</v>
      </c>
      <c r="E16" s="335">
        <f t="shared" si="0"/>
        <v>2663</v>
      </c>
      <c r="F16" s="331">
        <f t="shared" si="1"/>
        <v>0.377282573738702</v>
      </c>
    </row>
    <row r="17" spans="2:6" x14ac:dyDescent="0.25">
      <c r="B17" s="336" t="s">
        <v>98</v>
      </c>
      <c r="C17" s="335"/>
      <c r="D17" s="335">
        <v>40000</v>
      </c>
      <c r="E17" s="335"/>
      <c r="F17" s="331"/>
    </row>
    <row r="18" spans="2:6" ht="19.5" customHeight="1" x14ac:dyDescent="0.25">
      <c r="C18" s="334">
        <f>SUM(C5:C16)</f>
        <v>28327771.039232902</v>
      </c>
      <c r="D18" s="334">
        <f>SUM(D5:D17)</f>
        <v>29820829.575999994</v>
      </c>
      <c r="E18" s="334">
        <f>SUM(E5:E16)</f>
        <v>1453058.5367670991</v>
      </c>
    </row>
    <row r="19" spans="2:6" ht="19.5" customHeight="1" x14ac:dyDescent="0.25">
      <c r="C19" s="334"/>
      <c r="D19" s="334"/>
      <c r="E19" s="334"/>
    </row>
    <row r="20" spans="2:6" ht="19.5" customHeight="1" x14ac:dyDescent="0.25">
      <c r="C20" s="334"/>
      <c r="D20" s="334"/>
      <c r="E20" s="334"/>
    </row>
    <row r="21" spans="2:6" ht="19.5" customHeight="1" x14ac:dyDescent="0.25">
      <c r="C21" s="334"/>
      <c r="D21" s="334"/>
      <c r="E21" s="334"/>
    </row>
    <row r="22" spans="2:6" ht="44.25" customHeight="1" x14ac:dyDescent="0.25"/>
    <row r="23" spans="2:6" ht="18.75" x14ac:dyDescent="0.3">
      <c r="B23" s="338"/>
    </row>
    <row r="24" spans="2:6" ht="6.75" customHeight="1" x14ac:dyDescent="0.25"/>
    <row r="25" spans="2:6" x14ac:dyDescent="0.25">
      <c r="B25" s="341"/>
      <c r="C25" s="342"/>
      <c r="D25" s="342"/>
      <c r="E25" s="342"/>
    </row>
    <row r="26" spans="2:6" x14ac:dyDescent="0.25">
      <c r="B26" s="341"/>
      <c r="C26" s="339"/>
      <c r="D26" s="339"/>
      <c r="E26" s="339"/>
    </row>
    <row r="27" spans="2:6" x14ac:dyDescent="0.25">
      <c r="B27" s="341"/>
      <c r="C27" s="339"/>
      <c r="D27" s="339"/>
      <c r="E27" s="339"/>
    </row>
    <row r="28" spans="2:6" x14ac:dyDescent="0.25">
      <c r="B28" s="340"/>
      <c r="C28" s="339"/>
      <c r="D28" s="339"/>
      <c r="E28" s="339"/>
    </row>
    <row r="29" spans="2:6" x14ac:dyDescent="0.25">
      <c r="B29" s="340"/>
      <c r="C29" s="339"/>
      <c r="D29" s="339"/>
      <c r="E29" s="339"/>
    </row>
    <row r="30" spans="2:6" x14ac:dyDescent="0.25">
      <c r="B30" s="340"/>
      <c r="C30" s="339"/>
      <c r="D30" s="339"/>
      <c r="E30" s="339"/>
    </row>
    <row r="31" spans="2:6" x14ac:dyDescent="0.25">
      <c r="B31" s="340"/>
      <c r="C31" s="339"/>
      <c r="D31" s="339"/>
      <c r="E31" s="339"/>
    </row>
    <row r="32" spans="2:6" x14ac:dyDescent="0.25">
      <c r="B32" s="340"/>
      <c r="C32" s="339"/>
      <c r="D32" s="339"/>
      <c r="E32" s="339"/>
    </row>
    <row r="33" spans="2:6" x14ac:dyDescent="0.25">
      <c r="B33" s="340"/>
      <c r="C33" s="339"/>
      <c r="D33" s="339"/>
      <c r="E33" s="339"/>
    </row>
    <row r="34" spans="2:6" x14ac:dyDescent="0.25">
      <c r="B34" s="340"/>
      <c r="C34" s="339"/>
      <c r="D34" s="339"/>
      <c r="E34" s="339"/>
    </row>
    <row r="35" spans="2:6" x14ac:dyDescent="0.25">
      <c r="B35" s="340"/>
      <c r="C35" s="339"/>
      <c r="D35" s="339"/>
      <c r="E35" s="339"/>
    </row>
    <row r="36" spans="2:6" x14ac:dyDescent="0.25">
      <c r="B36" s="340"/>
      <c r="C36" s="339"/>
      <c r="D36" s="339"/>
      <c r="E36" s="339"/>
    </row>
    <row r="37" spans="2:6" x14ac:dyDescent="0.25">
      <c r="B37" s="340"/>
      <c r="C37" s="339"/>
      <c r="D37" s="339"/>
      <c r="E37" s="339"/>
    </row>
    <row r="38" spans="2:6" x14ac:dyDescent="0.25">
      <c r="B38" s="340"/>
      <c r="C38" s="339"/>
      <c r="D38" s="339"/>
      <c r="E38" s="339"/>
    </row>
    <row r="39" spans="2:6" x14ac:dyDescent="0.25">
      <c r="B39" s="340"/>
      <c r="C39" s="339"/>
      <c r="D39" s="339"/>
      <c r="E39" s="339"/>
    </row>
    <row r="40" spans="2:6" x14ac:dyDescent="0.25">
      <c r="B40" s="340"/>
      <c r="C40" s="339"/>
      <c r="D40" s="339"/>
      <c r="E40" s="339"/>
    </row>
    <row r="41" spans="2:6" x14ac:dyDescent="0.25">
      <c r="B41" s="340"/>
      <c r="C41" s="339"/>
      <c r="D41" s="339"/>
      <c r="E41" s="339"/>
    </row>
    <row r="42" spans="2:6" x14ac:dyDescent="0.25">
      <c r="B42" s="340"/>
      <c r="C42" s="339"/>
      <c r="D42" s="339"/>
      <c r="E42" s="339"/>
    </row>
    <row r="43" spans="2:6" x14ac:dyDescent="0.25">
      <c r="B43" s="340"/>
      <c r="C43" s="339"/>
      <c r="D43" s="339"/>
      <c r="E43" s="339"/>
    </row>
    <row r="44" spans="2:6" x14ac:dyDescent="0.25">
      <c r="B44" s="340"/>
      <c r="C44" s="339"/>
      <c r="D44" s="339"/>
      <c r="E44" s="339"/>
    </row>
    <row r="45" spans="2:6" ht="18.75" customHeight="1" x14ac:dyDescent="0.25"/>
    <row r="46" spans="2:6" ht="21.75" customHeight="1" x14ac:dyDescent="0.45">
      <c r="B46" s="344" t="s">
        <v>93</v>
      </c>
    </row>
    <row r="48" spans="2:6" x14ac:dyDescent="0.25">
      <c r="B48" s="331"/>
      <c r="C48" s="337">
        <v>2016</v>
      </c>
      <c r="D48" s="337">
        <v>2017</v>
      </c>
      <c r="E48" s="337" t="s">
        <v>112</v>
      </c>
      <c r="F48" s="331" t="s">
        <v>113</v>
      </c>
    </row>
    <row r="49" spans="2:6" x14ac:dyDescent="0.25">
      <c r="B49" s="331" t="s">
        <v>4</v>
      </c>
      <c r="C49" s="335">
        <v>3965004</v>
      </c>
      <c r="D49" s="335">
        <f>'SD 2017'!D38</f>
        <v>4090163.3788074683</v>
      </c>
      <c r="E49" s="335">
        <f t="shared" ref="E49:E60" si="2">D49-C49</f>
        <v>125159.37880746834</v>
      </c>
      <c r="F49" s="331">
        <f t="shared" ref="F49:F60" si="3">(D49/C49-1)*100</f>
        <v>3.1566015773872635</v>
      </c>
    </row>
    <row r="50" spans="2:6" x14ac:dyDescent="0.25">
      <c r="B50" s="331" t="s">
        <v>5</v>
      </c>
      <c r="C50" s="335">
        <v>1861072</v>
      </c>
      <c r="D50" s="335">
        <f>'SD 2017'!E38</f>
        <v>1794874.127957104</v>
      </c>
      <c r="E50" s="335">
        <f t="shared" si="2"/>
        <v>-66197.872042895993</v>
      </c>
      <c r="F50" s="331">
        <f t="shared" si="3"/>
        <v>-3.5569753369507517</v>
      </c>
    </row>
    <row r="51" spans="2:6" x14ac:dyDescent="0.25">
      <c r="B51" s="331" t="s">
        <v>6</v>
      </c>
      <c r="C51" s="335">
        <v>4280207</v>
      </c>
      <c r="D51" s="335">
        <f>'SD 2017'!F38</f>
        <v>4343324.9286251469</v>
      </c>
      <c r="E51" s="335">
        <f t="shared" si="2"/>
        <v>63117.928625146858</v>
      </c>
      <c r="F51" s="331">
        <f t="shared" si="3"/>
        <v>1.4746466380048284</v>
      </c>
    </row>
    <row r="52" spans="2:6" x14ac:dyDescent="0.25">
      <c r="B52" s="331" t="s">
        <v>7</v>
      </c>
      <c r="C52" s="335">
        <v>4833440</v>
      </c>
      <c r="D52" s="335">
        <f>'SD 2017'!G38</f>
        <v>5014884.2989824554</v>
      </c>
      <c r="E52" s="335">
        <f t="shared" si="2"/>
        <v>181444.2989824554</v>
      </c>
      <c r="F52" s="331">
        <f t="shared" si="3"/>
        <v>3.7539371334382121</v>
      </c>
    </row>
    <row r="53" spans="2:6" x14ac:dyDescent="0.25">
      <c r="B53" s="331" t="s">
        <v>8</v>
      </c>
      <c r="C53" s="335">
        <v>1084254</v>
      </c>
      <c r="D53" s="335">
        <f>'SD 2017'!H38</f>
        <v>1061313.2325767425</v>
      </c>
      <c r="E53" s="335">
        <f t="shared" si="2"/>
        <v>-22940.767423257465</v>
      </c>
      <c r="F53" s="331">
        <f t="shared" si="3"/>
        <v>-2.1158111866091733</v>
      </c>
    </row>
    <row r="54" spans="2:6" x14ac:dyDescent="0.25">
      <c r="B54" s="331" t="s">
        <v>9</v>
      </c>
      <c r="C54" s="335">
        <v>2312426</v>
      </c>
      <c r="D54" s="335">
        <f>'SD 2017'!I38</f>
        <v>2251279.5611466458</v>
      </c>
      <c r="E54" s="335">
        <f t="shared" si="2"/>
        <v>-61146.438853354193</v>
      </c>
      <c r="F54" s="331">
        <f t="shared" si="3"/>
        <v>-2.6442549449519293</v>
      </c>
    </row>
    <row r="55" spans="2:6" x14ac:dyDescent="0.25">
      <c r="B55" s="331" t="s">
        <v>10</v>
      </c>
      <c r="C55" s="335">
        <v>566039</v>
      </c>
      <c r="D55" s="335">
        <f>'SD 2017'!J38</f>
        <v>607545.73873916466</v>
      </c>
      <c r="E55" s="335">
        <f t="shared" si="2"/>
        <v>41506.738739164663</v>
      </c>
      <c r="F55" s="331">
        <f t="shared" si="3"/>
        <v>7.3328408005746359</v>
      </c>
    </row>
    <row r="56" spans="2:6" x14ac:dyDescent="0.25">
      <c r="B56" s="331" t="s">
        <v>11</v>
      </c>
      <c r="C56" s="335">
        <v>392305</v>
      </c>
      <c r="D56" s="335">
        <f>'SD 2017'!K38</f>
        <v>366373.65359363676</v>
      </c>
      <c r="E56" s="335">
        <f t="shared" si="2"/>
        <v>-25931.346406363242</v>
      </c>
      <c r="F56" s="331">
        <f t="shared" si="3"/>
        <v>-6.6099964074797013</v>
      </c>
    </row>
    <row r="57" spans="2:6" x14ac:dyDescent="0.25">
      <c r="B57" s="331" t="s">
        <v>74</v>
      </c>
      <c r="C57" s="335">
        <v>119128</v>
      </c>
      <c r="D57" s="335">
        <f>'SD 2017'!L38</f>
        <v>122392.26069581095</v>
      </c>
      <c r="E57" s="335">
        <f t="shared" si="2"/>
        <v>3264.2606958109536</v>
      </c>
      <c r="F57" s="331"/>
    </row>
    <row r="58" spans="2:6" x14ac:dyDescent="0.25">
      <c r="B58" s="336" t="s">
        <v>92</v>
      </c>
      <c r="C58" s="335">
        <v>954540</v>
      </c>
      <c r="D58" s="335">
        <f>'SD 2017'!S38</f>
        <v>958770.81887582573</v>
      </c>
      <c r="E58" s="335">
        <f t="shared" si="2"/>
        <v>4230.8188758257311</v>
      </c>
      <c r="F58" s="331">
        <f t="shared" si="3"/>
        <v>0.44323117688369607</v>
      </c>
    </row>
    <row r="59" spans="2:6" x14ac:dyDescent="0.25">
      <c r="B59" s="336" t="s">
        <v>91</v>
      </c>
      <c r="C59" s="335">
        <v>972296</v>
      </c>
      <c r="D59" s="335">
        <f>'SD 2017'!T38</f>
        <v>1530700</v>
      </c>
      <c r="E59" s="335">
        <f t="shared" si="2"/>
        <v>558404</v>
      </c>
      <c r="F59" s="331">
        <f t="shared" si="3"/>
        <v>57.431481770983318</v>
      </c>
    </row>
    <row r="60" spans="2:6" x14ac:dyDescent="0.25">
      <c r="B60" s="336" t="s">
        <v>90</v>
      </c>
      <c r="C60" s="335">
        <v>705837</v>
      </c>
      <c r="D60" s="335">
        <f>'SD 2017'!V38</f>
        <v>708500</v>
      </c>
      <c r="E60" s="335">
        <f t="shared" si="2"/>
        <v>2663</v>
      </c>
      <c r="F60" s="331">
        <f t="shared" si="3"/>
        <v>0.377282573738702</v>
      </c>
    </row>
    <row r="61" spans="2:6" x14ac:dyDescent="0.25">
      <c r="B61" s="336" t="s">
        <v>132</v>
      </c>
      <c r="C61" s="335">
        <v>0</v>
      </c>
      <c r="D61" s="335">
        <v>120000</v>
      </c>
      <c r="E61" s="335"/>
      <c r="F61" s="331"/>
    </row>
    <row r="62" spans="2:6" x14ac:dyDescent="0.25">
      <c r="C62" s="334">
        <f>SUM(C49:C61)</f>
        <v>22046548</v>
      </c>
      <c r="D62" s="334">
        <f>SUM(D49:D61)</f>
        <v>22970122.000000007</v>
      </c>
      <c r="E62" s="334"/>
    </row>
    <row r="63" spans="2:6" x14ac:dyDescent="0.25">
      <c r="C63" s="334"/>
      <c r="D63" s="334"/>
      <c r="E63" s="334"/>
    </row>
    <row r="64" spans="2:6" x14ac:dyDescent="0.25">
      <c r="C64" s="334"/>
      <c r="D64" s="334"/>
      <c r="E64" s="334"/>
    </row>
    <row r="65" spans="3:5" x14ac:dyDescent="0.25">
      <c r="C65" s="334"/>
      <c r="D65" s="334"/>
      <c r="E65" s="334"/>
    </row>
    <row r="66" spans="3:5" x14ac:dyDescent="0.25">
      <c r="C66" s="334"/>
      <c r="D66" s="334"/>
      <c r="E66" s="334"/>
    </row>
    <row r="67" spans="3:5" x14ac:dyDescent="0.25">
      <c r="C67" s="334"/>
      <c r="D67" s="334"/>
      <c r="E67" s="334"/>
    </row>
    <row r="68" spans="3:5" x14ac:dyDescent="0.25">
      <c r="C68" s="334"/>
      <c r="D68" s="334"/>
      <c r="E68" s="334"/>
    </row>
    <row r="69" spans="3:5" x14ac:dyDescent="0.25">
      <c r="C69" s="334"/>
      <c r="D69" s="334"/>
      <c r="E69" s="334"/>
    </row>
    <row r="70" spans="3:5" x14ac:dyDescent="0.25">
      <c r="C70" s="334"/>
      <c r="D70" s="334"/>
      <c r="E70" s="334"/>
    </row>
    <row r="71" spans="3:5" x14ac:dyDescent="0.25">
      <c r="C71" s="334"/>
      <c r="D71" s="334"/>
      <c r="E71" s="334"/>
    </row>
    <row r="72" spans="3:5" x14ac:dyDescent="0.25">
      <c r="C72" s="334"/>
      <c r="D72" s="334"/>
      <c r="E72" s="334"/>
    </row>
    <row r="73" spans="3:5" x14ac:dyDescent="0.25">
      <c r="C73" s="334"/>
      <c r="D73" s="334"/>
      <c r="E73" s="334"/>
    </row>
    <row r="74" spans="3:5" x14ac:dyDescent="0.25">
      <c r="C74" s="334"/>
      <c r="D74" s="334"/>
      <c r="E74" s="334"/>
    </row>
    <row r="75" spans="3:5" x14ac:dyDescent="0.25">
      <c r="C75" s="334"/>
      <c r="D75" s="334"/>
      <c r="E75" s="334"/>
    </row>
    <row r="76" spans="3:5" x14ac:dyDescent="0.25">
      <c r="C76" s="334"/>
      <c r="D76" s="334"/>
      <c r="E76" s="334"/>
    </row>
    <row r="77" spans="3:5" x14ac:dyDescent="0.25">
      <c r="C77" s="334"/>
      <c r="D77" s="334"/>
      <c r="E77" s="334"/>
    </row>
    <row r="78" spans="3:5" x14ac:dyDescent="0.25">
      <c r="C78" s="334"/>
      <c r="D78" s="334"/>
      <c r="E78" s="334"/>
    </row>
    <row r="79" spans="3:5" x14ac:dyDescent="0.25">
      <c r="C79" s="334"/>
      <c r="D79" s="334"/>
      <c r="E79" s="334"/>
    </row>
    <row r="80" spans="3:5" x14ac:dyDescent="0.25">
      <c r="C80" s="334"/>
      <c r="D80" s="334"/>
      <c r="E80" s="334"/>
    </row>
    <row r="81" spans="2:7" x14ac:dyDescent="0.25">
      <c r="C81" s="334"/>
      <c r="D81" s="334"/>
      <c r="E81" s="334"/>
    </row>
    <row r="82" spans="2:7" x14ac:dyDescent="0.25">
      <c r="C82" s="334"/>
      <c r="D82" s="334"/>
      <c r="E82" s="334"/>
    </row>
    <row r="83" spans="2:7" x14ac:dyDescent="0.25">
      <c r="C83" s="334"/>
      <c r="D83" s="334"/>
      <c r="E83" s="334"/>
    </row>
    <row r="84" spans="2:7" x14ac:dyDescent="0.25">
      <c r="C84" s="334"/>
      <c r="D84" s="334"/>
      <c r="E84" s="334"/>
    </row>
    <row r="85" spans="2:7" x14ac:dyDescent="0.25">
      <c r="C85" s="334"/>
      <c r="D85" s="334"/>
      <c r="E85" s="334"/>
    </row>
    <row r="86" spans="2:7" x14ac:dyDescent="0.25">
      <c r="C86" s="334"/>
      <c r="D86" s="334"/>
      <c r="E86" s="334"/>
    </row>
    <row r="87" spans="2:7" x14ac:dyDescent="0.25">
      <c r="C87" s="334"/>
      <c r="D87" s="334"/>
      <c r="E87" s="334"/>
    </row>
    <row r="88" spans="2:7" x14ac:dyDescent="0.25">
      <c r="C88" s="334"/>
      <c r="D88" s="334"/>
      <c r="E88" s="334"/>
    </row>
    <row r="89" spans="2:7" ht="28.5" x14ac:dyDescent="0.45">
      <c r="B89" s="344" t="s">
        <v>131</v>
      </c>
    </row>
    <row r="90" spans="2:7" ht="6" customHeight="1" x14ac:dyDescent="0.25"/>
    <row r="91" spans="2:7" x14ac:dyDescent="0.25">
      <c r="B91" s="331"/>
      <c r="C91" s="337">
        <v>2016</v>
      </c>
      <c r="D91" s="337">
        <v>2017</v>
      </c>
      <c r="E91" s="337" t="s">
        <v>112</v>
      </c>
      <c r="F91" s="331" t="s">
        <v>113</v>
      </c>
    </row>
    <row r="92" spans="2:7" x14ac:dyDescent="0.25">
      <c r="B92" s="331" t="s">
        <v>4</v>
      </c>
      <c r="C92" s="335">
        <f t="shared" ref="C92:C103" si="4">C5+C49</f>
        <v>9379450.2861081995</v>
      </c>
      <c r="D92" s="335">
        <f>D49+D5</f>
        <v>9733977.1333711408</v>
      </c>
      <c r="E92" s="335">
        <f t="shared" ref="E92:E103" si="5">D92-C92</f>
        <v>354526.8472629413</v>
      </c>
      <c r="F92" s="331">
        <f t="shared" ref="F92:F103" si="6">(D92/C92-1)*100</f>
        <v>3.779825431646322</v>
      </c>
      <c r="G92" s="334"/>
    </row>
    <row r="93" spans="2:7" x14ac:dyDescent="0.25">
      <c r="B93" s="331" t="s">
        <v>5</v>
      </c>
      <c r="C93" s="335">
        <f t="shared" si="4"/>
        <v>4258433.3891247027</v>
      </c>
      <c r="D93" s="335">
        <f t="shared" ref="D93:D103" si="7">D6+D50</f>
        <v>4207613.8443320654</v>
      </c>
      <c r="E93" s="335">
        <f t="shared" si="5"/>
        <v>-50819.544792637229</v>
      </c>
      <c r="F93" s="331">
        <f t="shared" si="6"/>
        <v>-1.1933859273793423</v>
      </c>
    </row>
    <row r="94" spans="2:7" x14ac:dyDescent="0.25">
      <c r="B94" s="331" t="s">
        <v>6</v>
      </c>
      <c r="C94" s="335">
        <f t="shared" si="4"/>
        <v>8158823</v>
      </c>
      <c r="D94" s="335">
        <f t="shared" si="7"/>
        <v>8381317.9605493229</v>
      </c>
      <c r="E94" s="335">
        <f t="shared" si="5"/>
        <v>222494.96054932289</v>
      </c>
      <c r="F94" s="331">
        <f t="shared" si="6"/>
        <v>2.7270472781346422</v>
      </c>
    </row>
    <row r="95" spans="2:7" x14ac:dyDescent="0.25">
      <c r="B95" s="331" t="s">
        <v>7</v>
      </c>
      <c r="C95" s="335">
        <f t="shared" si="4"/>
        <v>9004109</v>
      </c>
      <c r="D95" s="335">
        <f t="shared" si="7"/>
        <v>9655058.9060673714</v>
      </c>
      <c r="E95" s="335">
        <f t="shared" si="5"/>
        <v>650949.90606737137</v>
      </c>
      <c r="F95" s="331">
        <f t="shared" si="6"/>
        <v>7.2294760766153709</v>
      </c>
    </row>
    <row r="96" spans="2:7" x14ac:dyDescent="0.25">
      <c r="B96" s="331" t="s">
        <v>8</v>
      </c>
      <c r="C96" s="335">
        <f t="shared" si="4"/>
        <v>3332900</v>
      </c>
      <c r="D96" s="335">
        <f t="shared" si="7"/>
        <v>3433355.904636818</v>
      </c>
      <c r="E96" s="335">
        <f t="shared" si="5"/>
        <v>100455.90463681798</v>
      </c>
      <c r="F96" s="331">
        <f t="shared" si="6"/>
        <v>3.0140689680703936</v>
      </c>
    </row>
    <row r="97" spans="2:6" x14ac:dyDescent="0.25">
      <c r="B97" s="331" t="s">
        <v>9</v>
      </c>
      <c r="C97" s="335">
        <f t="shared" si="4"/>
        <v>7029785</v>
      </c>
      <c r="D97" s="335">
        <f t="shared" si="7"/>
        <v>7058749.3759638369</v>
      </c>
      <c r="E97" s="335">
        <f t="shared" si="5"/>
        <v>28964.375963836908</v>
      </c>
      <c r="F97" s="331">
        <f t="shared" si="6"/>
        <v>0.41202363889987215</v>
      </c>
    </row>
    <row r="98" spans="2:6" x14ac:dyDescent="0.25">
      <c r="B98" s="331" t="s">
        <v>10</v>
      </c>
      <c r="C98" s="335">
        <f t="shared" si="4"/>
        <v>2225391</v>
      </c>
      <c r="D98" s="335">
        <f t="shared" si="7"/>
        <v>2427195.3694930072</v>
      </c>
      <c r="E98" s="335">
        <f t="shared" si="5"/>
        <v>201804.36949300719</v>
      </c>
      <c r="F98" s="331">
        <f t="shared" si="6"/>
        <v>9.0682657336624182</v>
      </c>
    </row>
    <row r="99" spans="2:6" x14ac:dyDescent="0.25">
      <c r="B99" s="331" t="s">
        <v>11</v>
      </c>
      <c r="C99" s="335">
        <f t="shared" si="4"/>
        <v>860738</v>
      </c>
      <c r="D99" s="335">
        <f t="shared" si="7"/>
        <v>835507.68877840508</v>
      </c>
      <c r="E99" s="335">
        <f t="shared" si="5"/>
        <v>-25230.311221594922</v>
      </c>
      <c r="F99" s="331">
        <f t="shared" si="6"/>
        <v>-2.9312417043972694</v>
      </c>
    </row>
    <row r="100" spans="2:6" x14ac:dyDescent="0.25">
      <c r="B100" s="331" t="s">
        <v>74</v>
      </c>
      <c r="C100" s="335">
        <f t="shared" si="4"/>
        <v>119128</v>
      </c>
      <c r="D100" s="335">
        <f t="shared" si="7"/>
        <v>122392.26069581095</v>
      </c>
      <c r="E100" s="335">
        <f t="shared" si="5"/>
        <v>3264.2606958109536</v>
      </c>
      <c r="F100" s="331"/>
    </row>
    <row r="101" spans="2:6" x14ac:dyDescent="0.25">
      <c r="B101" s="336" t="s">
        <v>92</v>
      </c>
      <c r="C101" s="335">
        <f t="shared" si="4"/>
        <v>2761970</v>
      </c>
      <c r="D101" s="335">
        <f t="shared" si="7"/>
        <v>2866615.5721122231</v>
      </c>
      <c r="E101" s="335">
        <f t="shared" si="5"/>
        <v>104645.57211222313</v>
      </c>
      <c r="F101" s="331">
        <f t="shared" si="6"/>
        <v>3.7888019099491688</v>
      </c>
    </row>
    <row r="102" spans="2:6" x14ac:dyDescent="0.25">
      <c r="B102" s="336" t="s">
        <v>91</v>
      </c>
      <c r="C102" s="335">
        <f t="shared" si="4"/>
        <v>1831917.3640000001</v>
      </c>
      <c r="D102" s="335">
        <f t="shared" si="7"/>
        <v>2492167.56</v>
      </c>
      <c r="E102" s="335">
        <f t="shared" si="5"/>
        <v>660250.196</v>
      </c>
      <c r="F102" s="331">
        <f t="shared" si="6"/>
        <v>36.041483582989819</v>
      </c>
    </row>
    <row r="103" spans="2:6" x14ac:dyDescent="0.25">
      <c r="B103" s="336" t="s">
        <v>90</v>
      </c>
      <c r="C103" s="335">
        <f t="shared" si="4"/>
        <v>1411674</v>
      </c>
      <c r="D103" s="335">
        <f t="shared" si="7"/>
        <v>1417000</v>
      </c>
      <c r="E103" s="335">
        <f t="shared" si="5"/>
        <v>5326</v>
      </c>
      <c r="F103" s="331">
        <f t="shared" si="6"/>
        <v>0.377282573738702</v>
      </c>
    </row>
    <row r="104" spans="2:6" x14ac:dyDescent="0.25">
      <c r="B104" s="336" t="s">
        <v>98</v>
      </c>
      <c r="C104" s="335"/>
      <c r="D104" s="335">
        <v>40000</v>
      </c>
      <c r="E104" s="335"/>
      <c r="F104" s="331"/>
    </row>
    <row r="105" spans="2:6" x14ac:dyDescent="0.25">
      <c r="B105" s="336" t="s">
        <v>133</v>
      </c>
      <c r="C105" s="335">
        <f>C61</f>
        <v>0</v>
      </c>
      <c r="D105" s="335">
        <v>120000</v>
      </c>
      <c r="E105" s="331"/>
      <c r="F105" s="331"/>
    </row>
    <row r="106" spans="2:6" x14ac:dyDescent="0.25">
      <c r="C106" s="334">
        <f>SUM(C92:C105)</f>
        <v>50374319.039232902</v>
      </c>
      <c r="D106" s="334">
        <f>SUM(D92:D105)</f>
        <v>52790951.576000005</v>
      </c>
    </row>
    <row r="107" spans="2:6" ht="192" customHeight="1" x14ac:dyDescent="0.25"/>
    <row r="109" spans="2:6" x14ac:dyDescent="0.25">
      <c r="B109" s="333"/>
      <c r="C109" s="333"/>
    </row>
    <row r="113" spans="2:12" ht="15.75" thickBot="1" x14ac:dyDescent="0.3">
      <c r="B113" s="333" t="s">
        <v>89</v>
      </c>
      <c r="C113" s="333"/>
      <c r="D113" s="333"/>
    </row>
    <row r="114" spans="2:12" ht="15.75" thickBot="1" x14ac:dyDescent="0.3">
      <c r="B114" s="421" t="s">
        <v>88</v>
      </c>
      <c r="C114" s="422"/>
      <c r="D114" s="422"/>
      <c r="E114" s="422"/>
      <c r="F114" s="423"/>
      <c r="G114" s="332" t="s">
        <v>87</v>
      </c>
    </row>
    <row r="115" spans="2:12" x14ac:dyDescent="0.25">
      <c r="B115" s="426" t="s">
        <v>86</v>
      </c>
      <c r="C115" s="427"/>
      <c r="D115" s="427"/>
      <c r="E115" s="427"/>
      <c r="F115" s="428"/>
      <c r="G115" s="330">
        <v>202000</v>
      </c>
    </row>
    <row r="116" spans="2:12" x14ac:dyDescent="0.25">
      <c r="B116" s="425" t="s">
        <v>114</v>
      </c>
      <c r="C116" s="425"/>
      <c r="D116" s="425"/>
      <c r="E116" s="425"/>
      <c r="F116" s="425"/>
      <c r="G116" s="335">
        <v>185000</v>
      </c>
    </row>
    <row r="117" spans="2:12" x14ac:dyDescent="0.25">
      <c r="B117" s="426" t="s">
        <v>115</v>
      </c>
      <c r="C117" s="427"/>
      <c r="D117" s="427"/>
      <c r="E117" s="427"/>
      <c r="F117" s="428"/>
      <c r="G117" s="335">
        <v>100000</v>
      </c>
    </row>
    <row r="118" spans="2:12" x14ac:dyDescent="0.25">
      <c r="B118" s="425" t="s">
        <v>116</v>
      </c>
      <c r="C118" s="425"/>
      <c r="D118" s="425"/>
      <c r="E118" s="425"/>
      <c r="F118" s="425"/>
      <c r="G118" s="335">
        <v>150000</v>
      </c>
    </row>
    <row r="119" spans="2:12" x14ac:dyDescent="0.25">
      <c r="B119" s="425" t="s">
        <v>118</v>
      </c>
      <c r="C119" s="425"/>
      <c r="D119" s="425"/>
      <c r="E119" s="425"/>
      <c r="F119" s="425"/>
      <c r="G119" s="335">
        <v>180000</v>
      </c>
    </row>
    <row r="120" spans="2:12" x14ac:dyDescent="0.25">
      <c r="B120" s="424" t="s">
        <v>117</v>
      </c>
      <c r="C120" s="425"/>
      <c r="D120" s="425"/>
      <c r="E120" s="425"/>
      <c r="F120" s="425"/>
      <c r="G120" s="409">
        <v>540000</v>
      </c>
      <c r="L120" s="328"/>
    </row>
    <row r="121" spans="2:12" x14ac:dyDescent="0.25">
      <c r="B121" s="425" t="s">
        <v>130</v>
      </c>
      <c r="C121" s="425"/>
      <c r="D121" s="425"/>
      <c r="E121" s="425"/>
      <c r="F121" s="425"/>
      <c r="G121" s="409">
        <v>60000</v>
      </c>
      <c r="L121" s="328"/>
    </row>
    <row r="122" spans="2:12" ht="15.75" thickBot="1" x14ac:dyDescent="0.3">
      <c r="B122" s="419" t="s">
        <v>85</v>
      </c>
      <c r="C122" s="420"/>
      <c r="D122" s="420"/>
      <c r="E122" s="420"/>
      <c r="F122" s="420"/>
      <c r="G122" s="329">
        <f>SUM(G115:G121)</f>
        <v>1417000</v>
      </c>
      <c r="L122" s="328"/>
    </row>
    <row r="130" spans="7:10" x14ac:dyDescent="0.25">
      <c r="J130" t="s">
        <v>69</v>
      </c>
    </row>
    <row r="131" spans="7:10" x14ac:dyDescent="0.25">
      <c r="G131" s="334"/>
    </row>
    <row r="132" spans="7:10" x14ac:dyDescent="0.25">
      <c r="G132" s="381"/>
    </row>
  </sheetData>
  <mergeCells count="9">
    <mergeCell ref="B122:F122"/>
    <mergeCell ref="B114:F114"/>
    <mergeCell ref="B120:F120"/>
    <mergeCell ref="B115:F115"/>
    <mergeCell ref="B118:F118"/>
    <mergeCell ref="B116:F116"/>
    <mergeCell ref="B117:F117"/>
    <mergeCell ref="B119:F119"/>
    <mergeCell ref="B121:F121"/>
  </mergeCells>
  <pageMargins left="0.7" right="0.7" top="0.75" bottom="0.75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SD 2017</vt:lpstr>
      <vt:lpstr>Graf 2017, 2016</vt:lpstr>
      <vt:lpstr>'SD 2017'!Oblasť_tlače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gogorova</cp:lastModifiedBy>
  <cp:lastPrinted>2017-02-27T09:22:17Z</cp:lastPrinted>
  <dcterms:created xsi:type="dcterms:W3CDTF">2013-01-21T16:02:42Z</dcterms:created>
  <dcterms:modified xsi:type="dcterms:W3CDTF">2017-03-02T08:07:35Z</dcterms:modified>
</cp:coreProperties>
</file>