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9645" windowHeight="8880"/>
  </bookViews>
  <sheets>
    <sheet name="Náklady a výnosy 2016" sheetId="4" r:id="rId1"/>
    <sheet name="Hárok1" sheetId="1" r:id="rId2"/>
    <sheet name="Hárok2" sheetId="2" r:id="rId3"/>
    <sheet name="Hárok3" sheetId="3" r:id="rId4"/>
  </sheets>
  <externalReferences>
    <externalReference r:id="rId5"/>
  </externalReferences>
  <definedNames>
    <definedName name="_xlnm.Print_Titles" localSheetId="0">'Náklady a výnosy 2016'!$A:$B</definedName>
    <definedName name="_xlnm.Print_Area" localSheetId="0">'Náklady a výnosy 2016'!$A$1:$BD$98</definedName>
  </definedNames>
  <calcPr calcId="145621"/>
</workbook>
</file>

<file path=xl/calcChain.xml><?xml version="1.0" encoding="utf-8"?>
<calcChain xmlns="http://schemas.openxmlformats.org/spreadsheetml/2006/main">
  <c r="AQ88" i="4" l="1"/>
  <c r="AQ80" i="4"/>
  <c r="AP88" i="4"/>
  <c r="BD89" i="4" l="1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D85" i="4"/>
  <c r="BD86" i="4"/>
  <c r="BD87" i="4"/>
  <c r="BD55" i="4"/>
  <c r="BD54" i="4"/>
  <c r="BD40" i="4"/>
  <c r="BD39" i="4"/>
  <c r="BD37" i="4"/>
  <c r="BD36" i="4"/>
  <c r="BD25" i="4"/>
  <c r="BD88" i="4" l="1"/>
  <c r="BD53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6" i="4"/>
  <c r="BD27" i="4"/>
  <c r="BD28" i="4"/>
  <c r="BD29" i="4"/>
  <c r="BD30" i="4"/>
  <c r="BD31" i="4"/>
  <c r="BD32" i="4"/>
  <c r="BD33" i="4"/>
  <c r="BD34" i="4"/>
  <c r="BD35" i="4"/>
  <c r="BD38" i="4"/>
  <c r="BD42" i="4"/>
  <c r="BD6" i="4"/>
  <c r="BD43" i="4" l="1"/>
  <c r="BD44" i="4" s="1"/>
  <c r="AZ88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6" i="4"/>
  <c r="AY89" i="4" l="1"/>
  <c r="AX89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8" i="4" s="1"/>
  <c r="BB81" i="4"/>
  <c r="BB82" i="4"/>
  <c r="BB83" i="4"/>
  <c r="BB84" i="4"/>
  <c r="BB85" i="4"/>
  <c r="BB86" i="4"/>
  <c r="BB87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B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7" i="4"/>
  <c r="BA38" i="4"/>
  <c r="BA39" i="4"/>
  <c r="BA40" i="4"/>
  <c r="BA41" i="4"/>
  <c r="BA42" i="4"/>
  <c r="BB91" i="4" l="1"/>
  <c r="BA88" i="4"/>
  <c r="AX92" i="4"/>
  <c r="AY92" i="4"/>
  <c r="AW92" i="4"/>
  <c r="AN92" i="4"/>
  <c r="AO92" i="4"/>
  <c r="AP92" i="4"/>
  <c r="AQ92" i="4"/>
  <c r="AR92" i="4"/>
  <c r="AS92" i="4"/>
  <c r="AT92" i="4"/>
  <c r="AU92" i="4"/>
  <c r="AH92" i="4"/>
  <c r="T92" i="4"/>
  <c r="U92" i="4"/>
  <c r="V92" i="4"/>
  <c r="W92" i="4"/>
  <c r="X92" i="4"/>
  <c r="Y92" i="4"/>
  <c r="Z92" i="4"/>
  <c r="AA92" i="4"/>
  <c r="AB92" i="4"/>
  <c r="AC92" i="4"/>
  <c r="AD92" i="4"/>
  <c r="E92" i="4"/>
  <c r="F92" i="4"/>
  <c r="G92" i="4"/>
  <c r="H92" i="4"/>
  <c r="I92" i="4"/>
  <c r="L92" i="4"/>
  <c r="M92" i="4"/>
  <c r="N92" i="4"/>
  <c r="O92" i="4"/>
  <c r="P92" i="4"/>
  <c r="Q92" i="4"/>
  <c r="R92" i="4"/>
  <c r="S92" i="4"/>
  <c r="D92" i="4"/>
  <c r="V54" i="4" l="1"/>
  <c r="V72" i="4"/>
  <c r="BB6" i="4" l="1"/>
  <c r="BA6" i="4"/>
  <c r="AH45" i="4"/>
  <c r="L46" i="4"/>
  <c r="BB43" i="4" l="1"/>
  <c r="BB47" i="4"/>
  <c r="AH88" i="4" l="1"/>
  <c r="AG88" i="4"/>
  <c r="AI55" i="4" l="1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54" i="4"/>
  <c r="AH43" i="4"/>
  <c r="AI43" i="4"/>
  <c r="AG43" i="4"/>
  <c r="AG92" i="4" l="1"/>
  <c r="AI88" i="4"/>
  <c r="L88" i="4"/>
  <c r="M88" i="4"/>
  <c r="N88" i="4"/>
  <c r="AI92" i="4" l="1"/>
  <c r="AY88" i="4"/>
  <c r="AX88" i="4"/>
  <c r="AU88" i="4"/>
  <c r="AV88" i="4"/>
  <c r="AW88" i="4"/>
  <c r="AS88" i="4"/>
  <c r="AT88" i="4"/>
  <c r="AS98" i="4"/>
  <c r="S88" i="4"/>
  <c r="T88" i="4"/>
  <c r="U88" i="4"/>
  <c r="V88" i="4"/>
  <c r="W88" i="4"/>
  <c r="X88" i="4"/>
  <c r="Y88" i="4"/>
  <c r="Z88" i="4"/>
  <c r="AA88" i="4"/>
  <c r="AB88" i="4"/>
  <c r="AC88" i="4"/>
  <c r="AD88" i="4"/>
  <c r="Q88" i="4"/>
  <c r="R88" i="4"/>
  <c r="P88" i="4"/>
  <c r="F88" i="4"/>
  <c r="E88" i="4"/>
  <c r="E98" i="4" s="1"/>
  <c r="F98" i="4"/>
  <c r="G98" i="4"/>
  <c r="H98" i="4"/>
  <c r="I98" i="4"/>
  <c r="J98" i="4"/>
  <c r="P98" i="4"/>
  <c r="Q98" i="4"/>
  <c r="R98" i="4"/>
  <c r="S98" i="4"/>
  <c r="T98" i="4"/>
  <c r="W98" i="4"/>
  <c r="X98" i="4"/>
  <c r="Y98" i="4"/>
  <c r="Z98" i="4"/>
  <c r="AA98" i="4"/>
  <c r="AB98" i="4"/>
  <c r="AC98" i="4"/>
  <c r="AD98" i="4"/>
  <c r="AE98" i="4"/>
  <c r="AL98" i="4"/>
  <c r="AN98" i="4"/>
  <c r="AO98" i="4"/>
  <c r="AP98" i="4"/>
  <c r="AQ98" i="4"/>
  <c r="AR98" i="4"/>
  <c r="AT98" i="4"/>
  <c r="AU98" i="4"/>
  <c r="AV98" i="4"/>
  <c r="AW98" i="4"/>
  <c r="AX98" i="4"/>
  <c r="AY98" i="4"/>
  <c r="AZ98" i="4"/>
  <c r="BE98" i="4"/>
  <c r="BF98" i="4"/>
  <c r="BG98" i="4"/>
  <c r="BH98" i="4"/>
  <c r="BI98" i="4"/>
  <c r="D98" i="4"/>
  <c r="E91" i="4"/>
  <c r="F91" i="4"/>
  <c r="G91" i="4"/>
  <c r="H91" i="4"/>
  <c r="I91" i="4"/>
  <c r="J91" i="4"/>
  <c r="K91" i="4"/>
  <c r="L91" i="4"/>
  <c r="L98" i="4" s="1"/>
  <c r="M91" i="4"/>
  <c r="M98" i="4" s="1"/>
  <c r="N91" i="4"/>
  <c r="N98" i="4" s="1"/>
  <c r="O91" i="4"/>
  <c r="O98" i="4" s="1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G98" i="4" s="1"/>
  <c r="AH91" i="4"/>
  <c r="AH98" i="4" s="1"/>
  <c r="AI91" i="4"/>
  <c r="AI98" i="4" s="1"/>
  <c r="AJ91" i="4"/>
  <c r="D91" i="4"/>
  <c r="P43" i="4"/>
  <c r="R43" i="4"/>
  <c r="M45" i="4"/>
  <c r="M43" i="4"/>
  <c r="N43" i="4"/>
  <c r="L43" i="4"/>
  <c r="L45" i="4"/>
  <c r="BI3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I24" i="4" s="1"/>
  <c r="BG25" i="4"/>
  <c r="BG26" i="4"/>
  <c r="BG27" i="4"/>
  <c r="BG28" i="4"/>
  <c r="BG29" i="4"/>
  <c r="BG30" i="4"/>
  <c r="BG31" i="4"/>
  <c r="BG32" i="4"/>
  <c r="BG33" i="4"/>
  <c r="BG34" i="4"/>
  <c r="BI34" i="4" s="1"/>
  <c r="BG35" i="4"/>
  <c r="BG37" i="4"/>
  <c r="BG38" i="4"/>
  <c r="BG39" i="4"/>
  <c r="BG40" i="4"/>
  <c r="BI40" i="4" s="1"/>
  <c r="BG41" i="4"/>
  <c r="BG42" i="4"/>
  <c r="BI42" i="4" s="1"/>
  <c r="BG6" i="4"/>
  <c r="BI6" i="4" s="1"/>
  <c r="AW45" i="4"/>
  <c r="AU45" i="4"/>
  <c r="AL45" i="4"/>
  <c r="AK45" i="4"/>
  <c r="AI45" i="4"/>
  <c r="AE45" i="4"/>
  <c r="AD45" i="4"/>
  <c r="AC45" i="4"/>
  <c r="Z45" i="4"/>
  <c r="U45" i="4"/>
  <c r="Q43" i="4"/>
  <c r="Q45" i="4"/>
  <c r="I45" i="4"/>
  <c r="H45" i="4"/>
  <c r="F45" i="4"/>
  <c r="E45" i="4"/>
  <c r="BC42" i="4"/>
  <c r="BC40" i="4"/>
  <c r="V98" i="4" l="1"/>
  <c r="U98" i="4"/>
  <c r="BB90" i="4"/>
  <c r="BI41" i="4"/>
  <c r="BI39" i="4"/>
  <c r="BI35" i="4" l="1"/>
  <c r="BC6" i="4" l="1"/>
  <c r="BI8" i="4"/>
  <c r="BI15" i="4"/>
  <c r="BI17" i="4"/>
  <c r="BI18" i="4"/>
  <c r="BI20" i="4"/>
  <c r="BI21" i="4"/>
  <c r="BI22" i="4"/>
  <c r="BI23" i="4"/>
  <c r="BI25" i="4"/>
  <c r="BI26" i="4"/>
  <c r="BI27" i="4"/>
  <c r="BI28" i="4"/>
  <c r="BI31" i="4"/>
  <c r="BI32" i="4"/>
  <c r="BI33" i="4"/>
  <c r="BI37" i="4"/>
  <c r="BI38" i="4"/>
  <c r="BI29" i="4" l="1"/>
  <c r="BI11" i="4"/>
  <c r="BI9" i="4"/>
  <c r="BI10" i="4"/>
  <c r="BI19" i="4"/>
  <c r="BI13" i="4"/>
  <c r="BI16" i="4"/>
  <c r="BI14" i="4"/>
  <c r="BI12" i="4"/>
  <c r="BC30" i="4"/>
  <c r="BI30" i="4"/>
  <c r="BA43" i="4"/>
  <c r="BI7" i="4"/>
  <c r="D44" i="4"/>
  <c r="E44" i="4"/>
  <c r="F44" i="4"/>
  <c r="D45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6" i="4"/>
  <c r="AP43" i="4"/>
  <c r="AO43" i="4"/>
  <c r="BC46" i="4" l="1"/>
  <c r="AQ43" i="4"/>
  <c r="AM7" i="4"/>
  <c r="AM8" i="4"/>
  <c r="AM9" i="4"/>
  <c r="AM10" i="4"/>
  <c r="AM11" i="4"/>
  <c r="AM12" i="4"/>
  <c r="AM13" i="4"/>
  <c r="AM14" i="4"/>
  <c r="AM43" i="4" s="1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6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BC87" i="4" s="1"/>
  <c r="AM53" i="4"/>
  <c r="AL88" i="4"/>
  <c r="AK88" i="4"/>
  <c r="AL43" i="4"/>
  <c r="AK43" i="4"/>
  <c r="AL92" i="4" l="1"/>
  <c r="BB46" i="4"/>
  <c r="AM88" i="4"/>
  <c r="AM92" i="4" s="1"/>
  <c r="AK98" i="4"/>
  <c r="BA90" i="4"/>
  <c r="AK92" i="4"/>
  <c r="BG43" i="4"/>
  <c r="BI43" i="4" s="1"/>
  <c r="BA45" i="4"/>
  <c r="BA53" i="4"/>
  <c r="AW43" i="4"/>
  <c r="AX43" i="4"/>
  <c r="AY43" i="4"/>
  <c r="AZ43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W44" i="4"/>
  <c r="AX44" i="4"/>
  <c r="AY44" i="4"/>
  <c r="AX45" i="4"/>
  <c r="AY45" i="4"/>
  <c r="AM98" i="4" l="1"/>
  <c r="BC90" i="4"/>
  <c r="L89" i="4"/>
  <c r="M89" i="4"/>
  <c r="N89" i="4"/>
  <c r="O89" i="4"/>
  <c r="AF43" i="4" l="1"/>
  <c r="AE88" i="4"/>
  <c r="AF88" i="4"/>
  <c r="AE87" i="4"/>
  <c r="AE86" i="4"/>
  <c r="AE85" i="4"/>
  <c r="AE84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58" i="4"/>
  <c r="AE57" i="4"/>
  <c r="AE56" i="4"/>
  <c r="AE55" i="4"/>
  <c r="AE54" i="4"/>
  <c r="AE27" i="4"/>
  <c r="AE28" i="4"/>
  <c r="AE29" i="4"/>
  <c r="AE30" i="4"/>
  <c r="AE31" i="4"/>
  <c r="AE32" i="4"/>
  <c r="AE33" i="4"/>
  <c r="AE35" i="4"/>
  <c r="AE36" i="4"/>
  <c r="BC36" i="4" s="1"/>
  <c r="AE37" i="4"/>
  <c r="AE38" i="4"/>
  <c r="AE40" i="4"/>
  <c r="AE42" i="4"/>
  <c r="AC43" i="4"/>
  <c r="AD43" i="4"/>
  <c r="AD89" i="4" s="1"/>
  <c r="AE43" i="4"/>
  <c r="AE92" i="4" s="1"/>
  <c r="AE46" i="4"/>
  <c r="AE22" i="4"/>
  <c r="AE20" i="4"/>
  <c r="AE19" i="4"/>
  <c r="AE17" i="4"/>
  <c r="AE16" i="4"/>
  <c r="AE15" i="4"/>
  <c r="AE14" i="4"/>
  <c r="AE13" i="4"/>
  <c r="AE12" i="4"/>
  <c r="AE11" i="4"/>
  <c r="AE10" i="4"/>
  <c r="AE9" i="4"/>
  <c r="AE8" i="4"/>
  <c r="AE7" i="4"/>
  <c r="AE6" i="4"/>
  <c r="E89" i="4"/>
  <c r="F89" i="4"/>
  <c r="G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G89" i="4"/>
  <c r="AH89" i="4"/>
  <c r="AI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D89" i="4"/>
  <c r="K88" i="4"/>
  <c r="K98" i="4" s="1"/>
  <c r="I88" i="4"/>
  <c r="H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88" i="4" s="1"/>
  <c r="J53" i="4"/>
  <c r="K43" i="4"/>
  <c r="K92" i="4" s="1"/>
  <c r="I43" i="4"/>
  <c r="I89" i="4" s="1"/>
  <c r="H43" i="4"/>
  <c r="H89" i="4" s="1"/>
  <c r="BA89" i="4" s="1"/>
  <c r="J42" i="4"/>
  <c r="J41" i="4"/>
  <c r="BC41" i="4" s="1"/>
  <c r="J40" i="4"/>
  <c r="J38" i="4"/>
  <c r="J35" i="4"/>
  <c r="BC35" i="4" s="1"/>
  <c r="J34" i="4"/>
  <c r="J33" i="4"/>
  <c r="J32" i="4"/>
  <c r="J31" i="4"/>
  <c r="J30" i="4"/>
  <c r="J29" i="4"/>
  <c r="J28" i="4"/>
  <c r="J27" i="4"/>
  <c r="J26" i="4"/>
  <c r="BC26" i="4" s="1"/>
  <c r="J25" i="4"/>
  <c r="J24" i="4"/>
  <c r="J23" i="4"/>
  <c r="BC23" i="4" s="1"/>
  <c r="J22" i="4"/>
  <c r="BC22" i="4" s="1"/>
  <c r="J21" i="4"/>
  <c r="BC21" i="4" s="1"/>
  <c r="J20" i="4"/>
  <c r="BC20" i="4" s="1"/>
  <c r="J19" i="4"/>
  <c r="BC19" i="4" s="1"/>
  <c r="J18" i="4"/>
  <c r="BC18" i="4" s="1"/>
  <c r="J17" i="4"/>
  <c r="BC17" i="4" s="1"/>
  <c r="J16" i="4"/>
  <c r="BC16" i="4" s="1"/>
  <c r="J15" i="4"/>
  <c r="BC15" i="4" s="1"/>
  <c r="J14" i="4"/>
  <c r="BC14" i="4" s="1"/>
  <c r="J13" i="4"/>
  <c r="BC13" i="4" s="1"/>
  <c r="J12" i="4"/>
  <c r="BC12" i="4" s="1"/>
  <c r="J11" i="4"/>
  <c r="BC11" i="4" s="1"/>
  <c r="J10" i="4"/>
  <c r="BC10" i="4" s="1"/>
  <c r="J9" i="4"/>
  <c r="BC9" i="4" s="1"/>
  <c r="J8" i="4"/>
  <c r="BC8" i="4" s="1"/>
  <c r="J7" i="4"/>
  <c r="BC7" i="4" s="1"/>
  <c r="J6" i="4"/>
  <c r="BB89" i="4" l="1"/>
  <c r="AF92" i="4"/>
  <c r="AF98" i="4"/>
  <c r="K89" i="4"/>
  <c r="AF89" i="4"/>
  <c r="BC38" i="4"/>
  <c r="BC33" i="4"/>
  <c r="BC31" i="4"/>
  <c r="BC29" i="4"/>
  <c r="BC27" i="4"/>
  <c r="J43" i="4"/>
  <c r="BC37" i="4"/>
  <c r="BC32" i="4"/>
  <c r="BC28" i="4"/>
  <c r="BB45" i="4"/>
  <c r="BD46" i="4" s="1"/>
  <c r="AC89" i="4"/>
  <c r="AE89" i="4"/>
  <c r="AJ43" i="4"/>
  <c r="AJ88" i="4"/>
  <c r="AJ98" i="4" s="1"/>
  <c r="AN88" i="4"/>
  <c r="AN43" i="4"/>
  <c r="AR88" i="4"/>
  <c r="AR43" i="4"/>
  <c r="AY19" i="4"/>
  <c r="AY20" i="4"/>
  <c r="AY21" i="4"/>
  <c r="AY22" i="4"/>
  <c r="AY23" i="4"/>
  <c r="AY24" i="4"/>
  <c r="AY25" i="4"/>
  <c r="AY26" i="4"/>
  <c r="AY27" i="4"/>
  <c r="AY28" i="4"/>
  <c r="J89" i="4" l="1"/>
  <c r="J92" i="4"/>
  <c r="BC45" i="4"/>
  <c r="BC43" i="4"/>
  <c r="AJ89" i="4"/>
  <c r="AT45" i="4" l="1"/>
  <c r="BB53" i="4" l="1"/>
  <c r="BB98" i="4" l="1"/>
  <c r="BB92" i="4"/>
  <c r="BE41" i="4" l="1"/>
  <c r="BE10" i="4"/>
  <c r="BE13" i="4"/>
  <c r="BE15" i="4"/>
  <c r="BE17" i="4"/>
  <c r="BE21" i="4"/>
  <c r="BE23" i="4"/>
  <c r="BE25" i="4"/>
  <c r="BE27" i="4"/>
  <c r="BE31" i="4"/>
  <c r="BE33" i="4"/>
  <c r="BE35" i="4"/>
  <c r="BE37" i="4"/>
  <c r="BE39" i="4"/>
  <c r="AG45" i="4"/>
  <c r="BA46" i="4" l="1"/>
  <c r="BE42" i="4"/>
  <c r="BE40" i="4"/>
  <c r="BE38" i="4"/>
  <c r="BE36" i="4"/>
  <c r="BE34" i="4"/>
  <c r="BE32" i="4"/>
  <c r="BE30" i="4"/>
  <c r="BE28" i="4"/>
  <c r="BE26" i="4"/>
  <c r="BE24" i="4"/>
  <c r="BE22" i="4"/>
  <c r="BE19" i="4"/>
  <c r="BE11" i="4"/>
  <c r="BE18" i="4"/>
  <c r="BE8" i="4"/>
  <c r="BE29" i="4"/>
  <c r="BE20" i="4"/>
  <c r="BE16" i="4"/>
  <c r="BE14" i="4"/>
  <c r="BE12" i="4"/>
  <c r="BE6" i="4"/>
  <c r="BE9" i="4"/>
  <c r="BE7" i="4"/>
  <c r="BE45" i="4" l="1"/>
  <c r="BE43" i="4"/>
  <c r="AS45" i="4" l="1"/>
  <c r="AQ45" i="4"/>
  <c r="AP45" i="4"/>
  <c r="AO45" i="4"/>
  <c r="AQ46" i="4" s="1"/>
  <c r="AA45" i="4"/>
  <c r="Y45" i="4"/>
  <c r="V45" i="4"/>
  <c r="T45" i="4"/>
  <c r="V46" i="4" s="1"/>
  <c r="R45" i="4"/>
  <c r="P45" i="4"/>
  <c r="R46" i="4" s="1"/>
  <c r="N45" i="4"/>
  <c r="J45" i="4"/>
  <c r="F46" i="4"/>
  <c r="J46" i="4" l="1"/>
  <c r="N46" i="4"/>
  <c r="AA46" i="4"/>
  <c r="AU46" i="4"/>
  <c r="AM45" i="4"/>
  <c r="BC56" i="4" l="1"/>
  <c r="BC57" i="4"/>
  <c r="BC58" i="4"/>
  <c r="BC59" i="4"/>
  <c r="BC60" i="4"/>
  <c r="BC61" i="4"/>
  <c r="BC62" i="4"/>
  <c r="BC63" i="4"/>
  <c r="BC64" i="4"/>
  <c r="BC65" i="4"/>
  <c r="BC66" i="4"/>
  <c r="BC68" i="4"/>
  <c r="BC69" i="4"/>
  <c r="BC70" i="4"/>
  <c r="BC71" i="4"/>
  <c r="BC73" i="4"/>
  <c r="BC74" i="4"/>
  <c r="BC75" i="4"/>
  <c r="BC76" i="4"/>
  <c r="BC77" i="4"/>
  <c r="BC78" i="4"/>
  <c r="BC79" i="4"/>
  <c r="BC81" i="4"/>
  <c r="BC82" i="4"/>
  <c r="BC83" i="4"/>
  <c r="BC84" i="4"/>
  <c r="BC85" i="4"/>
  <c r="BC86" i="4"/>
  <c r="BC53" i="4"/>
  <c r="BA92" i="4" l="1"/>
  <c r="BA98" i="4"/>
  <c r="P44" i="4" l="1"/>
  <c r="Q44" i="4"/>
  <c r="R44" i="4"/>
  <c r="G93" i="4" l="1"/>
  <c r="F93" i="4"/>
  <c r="E93" i="4"/>
  <c r="D93" i="4"/>
  <c r="K93" i="4"/>
  <c r="J93" i="4"/>
  <c r="I93" i="4"/>
  <c r="H93" i="4"/>
  <c r="J44" i="4"/>
  <c r="I44" i="4"/>
  <c r="H44" i="4"/>
  <c r="O93" i="4"/>
  <c r="N93" i="4"/>
  <c r="M93" i="4"/>
  <c r="L93" i="4"/>
  <c r="N44" i="4"/>
  <c r="M44" i="4"/>
  <c r="BB44" i="4" s="1"/>
  <c r="BE44" i="4" s="1"/>
  <c r="L44" i="4"/>
  <c r="AB44" i="4"/>
  <c r="Z44" i="4"/>
  <c r="Y44" i="4"/>
  <c r="AA44" i="4" l="1"/>
  <c r="BC80" i="4"/>
  <c r="BC88" i="4" s="1"/>
  <c r="BC89" i="4" s="1"/>
  <c r="BC72" i="4"/>
  <c r="BC67" i="4"/>
  <c r="BC55" i="4"/>
  <c r="BC54" i="4"/>
  <c r="BC92" i="4" l="1"/>
  <c r="Y93" i="4"/>
  <c r="Z93" i="4"/>
  <c r="AB93" i="4"/>
  <c r="AA93" i="4"/>
  <c r="AK44" i="4"/>
  <c r="AM44" i="4" s="1"/>
  <c r="T44" i="4" l="1"/>
  <c r="W44" i="4"/>
  <c r="U93" i="4"/>
  <c r="U44" i="4" l="1"/>
  <c r="W93" i="4"/>
  <c r="T93" i="4"/>
  <c r="V44" i="4"/>
  <c r="X52" i="4"/>
  <c r="BD98" i="4" l="1"/>
  <c r="V93" i="4"/>
  <c r="P93" i="4"/>
  <c r="R93" i="4"/>
  <c r="S93" i="4"/>
  <c r="Q93" i="4"/>
  <c r="X50" i="4"/>
  <c r="X51" i="4"/>
  <c r="BC91" i="4" l="1"/>
  <c r="BC98" i="4" s="1"/>
  <c r="X44" i="4"/>
</calcChain>
</file>

<file path=xl/comments1.xml><?xml version="1.0" encoding="utf-8"?>
<comments xmlns="http://schemas.openxmlformats.org/spreadsheetml/2006/main">
  <authors>
    <author>UZ_SDaJ_STU</author>
  </authors>
  <commentList>
    <comment ref="AU29" authorId="0">
      <text>
        <r>
          <rPr>
            <b/>
            <sz val="8"/>
            <color indexed="81"/>
            <rFont val="Tahoma"/>
            <family val="2"/>
            <charset val="238"/>
          </rPr>
          <t>UZ_SDaJ_STU:</t>
        </r>
        <r>
          <rPr>
            <sz val="8"/>
            <color indexed="81"/>
            <rFont val="Tahoma"/>
            <family val="2"/>
            <charset val="238"/>
          </rPr>
          <t xml:space="preserve">
bez koeficientu DPH</t>
        </r>
      </text>
    </comment>
    <comment ref="BC29" authorId="0">
      <text>
        <r>
          <rPr>
            <b/>
            <sz val="8"/>
            <color indexed="81"/>
            <rFont val="Tahoma"/>
            <family val="2"/>
            <charset val="238"/>
          </rPr>
          <t>UZ_SDaJ_STU:</t>
        </r>
        <r>
          <rPr>
            <sz val="8"/>
            <color indexed="81"/>
            <rFont val="Tahoma"/>
            <family val="2"/>
            <charset val="238"/>
          </rPr>
          <t xml:space="preserve">
bez koeficientu DPH</t>
        </r>
      </text>
    </comment>
  </commentList>
</comments>
</file>

<file path=xl/sharedStrings.xml><?xml version="1.0" encoding="utf-8"?>
<sst xmlns="http://schemas.openxmlformats.org/spreadsheetml/2006/main" count="259" uniqueCount="112">
  <si>
    <t>roz proti</t>
  </si>
  <si>
    <t>Číslo účtu</t>
  </si>
  <si>
    <t>Náklady</t>
  </si>
  <si>
    <t>Číslo riadku</t>
  </si>
  <si>
    <t>Činnosť</t>
  </si>
  <si>
    <t>Bezprostredne predchádzajúce účtovné obdobie</t>
  </si>
  <si>
    <t>výkazu</t>
  </si>
  <si>
    <t>Hlavná nezdaňovaná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</si>
  <si>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</si>
  <si>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</si>
  <si>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</si>
  <si>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</si>
  <si>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</si>
  <si>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</si>
  <si>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</si>
  <si>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</si>
  <si>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 xml:space="preserve">Mzdové náklady </t>
  </si>
  <si>
    <t>Zákonné sociálne poistenie a zdravotné poistenie</t>
  </si>
  <si>
    <t>Ostatné sociálne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</si>
  <si>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</si>
  <si>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</si>
  <si>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</si>
  <si>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</si>
  <si>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</si>
  <si>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</si>
  <si>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</si>
  <si>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</si>
  <si>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</si>
  <si>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</si>
  <si>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</si>
  <si>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</si>
  <si>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</si>
  <si>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</si>
  <si>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Odpisy dlhodobého nehmotného majetku a dlhodobého hmotného majetku</t>
  </si>
  <si>
    <t>Zostatková cena predaného dlhodobého nehmotného majetku a dlhodobého hmotného majetku</t>
  </si>
  <si>
    <t>Predané cenné papiere</t>
  </si>
  <si>
    <t>Predaný materiál</t>
  </si>
  <si>
    <t>Náklady na krátkodobý finančný majetok</t>
  </si>
  <si>
    <t>Tvorba fondov</t>
  </si>
  <si>
    <t>Náklady na precenenie cenných papierov</t>
  </si>
  <si>
    <t>Tvorba a zúčtovanie opravných položiek</t>
  </si>
  <si>
    <t>Tvorba a zúčtovanie zákonných opravných položiek</t>
  </si>
  <si>
    <t>Poskytnuté príspevky organizačným zložkám</t>
  </si>
  <si>
    <t>Poskytnuté príspevky iným účtovným jednotkám</t>
  </si>
  <si>
    <t>Poskytnuté príspevky fyzickým osobám</t>
  </si>
  <si>
    <t>Poskytnuté príspevky z verejnej zbierky</t>
  </si>
  <si>
    <t>Účtová trieda 5 spolu r. 01 až r. 37</t>
  </si>
  <si>
    <t>Kontrolné číslo r. 01 až r. 38</t>
  </si>
  <si>
    <t>Výnosy</t>
  </si>
  <si>
    <t>Č.r.</t>
  </si>
  <si>
    <t>Tržby za vlastné výrobky</t>
  </si>
  <si>
    <t>Tržby z predaja služieb</t>
  </si>
  <si>
    <t>Tržby za predaný tovar</t>
  </si>
  <si>
    <t>Zmena stavu zásob nedokončenej výroby</t>
  </si>
  <si>
    <t>Zmena stavu zásob polotovarov</t>
  </si>
  <si>
    <t>Zmena stavu zásob výrobkov</t>
  </si>
  <si>
    <t>Zmena stavu zásob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</si>
  <si>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</si>
  <si>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</si>
  <si>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</si>
  <si>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</si>
  <si>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Platby za odpísané pohľadávky</t>
  </si>
  <si>
    <t>Kurzové zisky</t>
  </si>
  <si>
    <t>Prijaté dary</t>
  </si>
  <si>
    <t>Osobitné výnosy</t>
  </si>
  <si>
    <t>Zákonné poplatky</t>
  </si>
  <si>
    <t>Iné ostatné výnosy</t>
  </si>
  <si>
    <t>Tržby z predaja dlhodobého nehmotného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</si>
  <si>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</si>
  <si>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</si>
  <si>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</si>
  <si>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</si>
  <si>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použitia fondu</t>
  </si>
  <si>
    <t>Výnosy z precenenia cenných papierov</t>
  </si>
  <si>
    <t>Výnosy z nájmu majetku</t>
  </si>
  <si>
    <t>Prijaté príspevky od organizačných zložiek</t>
  </si>
  <si>
    <t>Prijaté príspevky od iných organizácií</t>
  </si>
  <si>
    <t>Prijaté príspevky od fyzických osôb</t>
  </si>
  <si>
    <t>Prijaté členské príspevky</t>
  </si>
  <si>
    <t>Príspevky z podielu zaplatenej dane</t>
  </si>
  <si>
    <t>Prijaté príspevky z verejných zbierok</t>
  </si>
  <si>
    <t>Dotácie</t>
  </si>
  <si>
    <t>Účtová trieda 6 spolu    r. 39 až r. 73</t>
  </si>
  <si>
    <t>Výsledok hospodárenia pred zdanením     r. 74 - r. 38</t>
  </si>
  <si>
    <t xml:space="preserve">Daň z príjmov        </t>
  </si>
  <si>
    <t xml:space="preserve">Dodatočné odvody dane z príjmov         </t>
  </si>
  <si>
    <t>Výsledok hospodárenia po zdanení  (r. 75 - (r. 76 + r. 77) ) (+/-)</t>
  </si>
  <si>
    <t>Kontrolné číslo                                            r. 39 až r. 78</t>
  </si>
  <si>
    <t>Súčasť:</t>
  </si>
  <si>
    <t>FAKULTA  ARCHITEKTÚRY</t>
  </si>
  <si>
    <t>CAŠ</t>
  </si>
  <si>
    <t>Ekonomická zdaňovaná</t>
  </si>
  <si>
    <t>Podnikateľská zdaňovaná</t>
  </si>
  <si>
    <t>MTF</t>
  </si>
  <si>
    <t>TECHNIK</t>
  </si>
  <si>
    <t>R+CFS</t>
  </si>
  <si>
    <t>ŠDaJ</t>
  </si>
  <si>
    <t>FCHPT</t>
  </si>
  <si>
    <t>FEI</t>
  </si>
  <si>
    <t>SjF</t>
  </si>
  <si>
    <t>SvF</t>
  </si>
  <si>
    <t>FIIT</t>
  </si>
  <si>
    <t>Gabčíkovo</t>
  </si>
  <si>
    <t>STU Spolu</t>
  </si>
  <si>
    <t>STU spolu</t>
  </si>
  <si>
    <t xml:space="preserve"> </t>
  </si>
  <si>
    <t>2015</t>
  </si>
  <si>
    <t>dotácia na vykrytie odpisov</t>
  </si>
  <si>
    <t>stav na účte 549 súvisí s prepočítaním dane podľa platného koeficienta</t>
  </si>
  <si>
    <t>562 - prevod príspevku partnerom v rámci riešenia projektov - zdroj krytia na účte 691</t>
  </si>
  <si>
    <t>562 - členské poplatky</t>
  </si>
  <si>
    <t>601 a 602 PČ predstavujú už zazmluvnené koncerty a predaj CD na 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</si>
</sst>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\ _K_č"/>
    <numFmt numFmtId="165" formatCode="0.0000"/>
    <numFmt numFmtId="166" formatCode="000"/>
  </numFmts>
  <fonts count="7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indexed="12"/>
      <name val="Arial Narrow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48"/>
      <name val="Arial"/>
      <charset val="238"/>
    </font>
    <font>
      <b/>
      <sz val="10"/>
      <name val="Arial"/>
      <family val="2"/>
      <charset val="238"/>
    </font>
    <font>
      <sz val="10"/>
      <color indexed="12"/>
      <name val="Arial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7"/>
      <name val="Arial Narrow"/>
      <family val="2"/>
      <charset val="238"/>
    </font>
    <font>
      <sz val="10"/>
      <color indexed="57"/>
      <name val="Arial"/>
      <charset val="238"/>
    </font>
    <font>
      <sz val="10"/>
      <color indexed="57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color indexed="10"/>
      <name val="Arial"/>
      <family val="2"/>
      <charset val="238"/>
    </font>
    <font>
      <sz val="10"/>
      <color indexed="10"/>
      <name val="Arial"/>
      <charset val="238"/>
    </font>
    <font>
      <b/>
      <sz val="10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indexed="10"/>
      <name val="Arial Narrow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48"/>
      <name val="Arial Narrow"/>
      <family val="2"/>
      <charset val="238"/>
    </font>
    <font>
      <sz val="8"/>
      <name val="Arial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1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name val="Arial"/>
      <family val="2"/>
    </font>
    <font>
      <sz val="9"/>
      <color indexed="8"/>
      <name val="Arial"/>
    </font>
    <font>
      <b/>
      <sz val="9"/>
      <color indexed="8"/>
      <name val="Arial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indexed="12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9" fontId="3" fillId="0" borderId="0" applyFont="0" applyFill="0" applyBorder="0" applyAlignment="0" applyProtection="0"/>
    <xf numFmtId="0" fontId="13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2" fillId="0" borderId="0"/>
    <xf numFmtId="0" fontId="13" fillId="0" borderId="0"/>
    <xf numFmtId="49" fontId="51" fillId="0" borderId="12">
      <alignment horizontal="center" vertical="center" wrapText="1"/>
    </xf>
    <xf numFmtId="0" fontId="2" fillId="0" borderId="0"/>
    <xf numFmtId="0" fontId="13" fillId="0" borderId="0"/>
    <xf numFmtId="0" fontId="12" fillId="0" borderId="0"/>
    <xf numFmtId="0" fontId="51" fillId="0" borderId="12">
      <alignment horizontal="left" vertical="center" wrapText="1"/>
    </xf>
    <xf numFmtId="0" fontId="13" fillId="0" borderId="0"/>
    <xf numFmtId="49" fontId="51" fillId="0" borderId="12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23" fillId="0" borderId="0" xfId="0" applyFont="1" applyAlignment="1">
      <alignment horizontal="center"/>
    </xf>
    <xf numFmtId="0" fontId="13" fillId="0" borderId="0" xfId="0" applyFont="1"/>
    <xf numFmtId="0" fontId="26" fillId="0" borderId="0" xfId="0" applyFont="1"/>
    <xf numFmtId="0" fontId="29" fillId="0" borderId="0" xfId="0" applyFont="1"/>
    <xf numFmtId="0" fontId="30" fillId="0" borderId="0" xfId="0" applyFont="1"/>
    <xf numFmtId="49" fontId="27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49" fontId="27" fillId="0" borderId="13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166" fontId="13" fillId="0" borderId="14" xfId="0" applyNumberFormat="1" applyFont="1" applyBorder="1" applyAlignment="1" applyProtection="1">
      <alignment horizontal="center" vertical="center"/>
    </xf>
    <xf numFmtId="3" fontId="0" fillId="0" borderId="12" xfId="0" applyNumberFormat="1" applyBorder="1"/>
    <xf numFmtId="3" fontId="31" fillId="0" borderId="12" xfId="0" applyNumberFormat="1" applyFont="1" applyBorder="1"/>
    <xf numFmtId="3" fontId="26" fillId="0" borderId="0" xfId="0" applyNumberFormat="1" applyFont="1"/>
    <xf numFmtId="3" fontId="13" fillId="0" borderId="0" xfId="0" applyNumberFormat="1" applyFont="1"/>
    <xf numFmtId="0" fontId="32" fillId="0" borderId="0" xfId="0" applyFont="1"/>
    <xf numFmtId="0" fontId="29" fillId="0" borderId="12" xfId="0" applyFont="1" applyBorder="1" applyAlignment="1">
      <alignment vertical="center" wrapText="1"/>
    </xf>
    <xf numFmtId="3" fontId="33" fillId="0" borderId="12" xfId="0" applyNumberFormat="1" applyFont="1" applyBorder="1"/>
    <xf numFmtId="166" fontId="13" fillId="24" borderId="12" xfId="0" applyNumberFormat="1" applyFont="1" applyFill="1" applyBorder="1" applyAlignment="1" applyProtection="1">
      <alignment horizontal="center" vertical="center"/>
    </xf>
    <xf numFmtId="3" fontId="32" fillId="24" borderId="12" xfId="0" applyNumberFormat="1" applyFont="1" applyFill="1" applyBorder="1"/>
    <xf numFmtId="3" fontId="35" fillId="0" borderId="12" xfId="0" applyNumberFormat="1" applyFont="1" applyBorder="1"/>
    <xf numFmtId="166" fontId="32" fillId="0" borderId="12" xfId="0" applyNumberFormat="1" applyFont="1" applyBorder="1" applyAlignment="1" applyProtection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8" fillId="0" borderId="0" xfId="0" applyFont="1"/>
    <xf numFmtId="3" fontId="38" fillId="0" borderId="0" xfId="0" applyNumberFormat="1" applyFont="1"/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166" fontId="39" fillId="0" borderId="0" xfId="0" applyNumberFormat="1" applyFont="1" applyBorder="1" applyAlignment="1" applyProtection="1">
      <alignment horizontal="center" vertical="center"/>
    </xf>
    <xf numFmtId="3" fontId="41" fillId="0" borderId="0" xfId="0" applyNumberFormat="1" applyFont="1" applyBorder="1"/>
    <xf numFmtId="0" fontId="39" fillId="0" borderId="0" xfId="0" applyFont="1"/>
    <xf numFmtId="3" fontId="40" fillId="0" borderId="0" xfId="0" applyNumberFormat="1" applyFont="1"/>
    <xf numFmtId="164" fontId="25" fillId="0" borderId="0" xfId="0" applyNumberFormat="1" applyFont="1"/>
    <xf numFmtId="164" fontId="23" fillId="0" borderId="0" xfId="0" applyNumberFormat="1" applyFont="1"/>
    <xf numFmtId="49" fontId="28" fillId="0" borderId="12" xfId="0" applyNumberFormat="1" applyFont="1" applyBorder="1" applyAlignment="1">
      <alignment horizontal="center" vertical="center"/>
    </xf>
    <xf numFmtId="166" fontId="13" fillId="0" borderId="12" xfId="0" applyNumberFormat="1" applyFont="1" applyBorder="1" applyAlignment="1" applyProtection="1">
      <alignment horizontal="center" vertical="center"/>
    </xf>
    <xf numFmtId="166" fontId="13" fillId="25" borderId="12" xfId="0" applyNumberFormat="1" applyFont="1" applyFill="1" applyBorder="1" applyAlignment="1" applyProtection="1">
      <alignment horizontal="center" vertical="center"/>
    </xf>
    <xf numFmtId="3" fontId="32" fillId="25" borderId="12" xfId="0" applyNumberFormat="1" applyFont="1" applyFill="1" applyBorder="1"/>
    <xf numFmtId="0" fontId="34" fillId="0" borderId="0" xfId="0" applyFont="1" applyBorder="1" applyAlignment="1">
      <alignment horizontal="left" vertical="center"/>
    </xf>
    <xf numFmtId="166" fontId="32" fillId="0" borderId="0" xfId="0" applyNumberFormat="1" applyFont="1" applyBorder="1" applyAlignment="1" applyProtection="1">
      <alignment horizontal="center" vertical="center"/>
    </xf>
    <xf numFmtId="3" fontId="39" fillId="0" borderId="0" xfId="0" applyNumberFormat="1" applyFont="1" applyBorder="1" applyAlignment="1">
      <alignment horizontal="right" vertical="center"/>
    </xf>
    <xf numFmtId="1" fontId="39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Border="1"/>
    <xf numFmtId="0" fontId="44" fillId="0" borderId="0" xfId="0" applyFont="1" applyAlignment="1">
      <alignment horizontal="center"/>
    </xf>
    <xf numFmtId="165" fontId="39" fillId="0" borderId="0" xfId="0" applyNumberFormat="1" applyFont="1"/>
    <xf numFmtId="0" fontId="46" fillId="0" borderId="0" xfId="0" applyFont="1"/>
    <xf numFmtId="0" fontId="47" fillId="0" borderId="0" xfId="0" applyFont="1"/>
    <xf numFmtId="3" fontId="45" fillId="0" borderId="0" xfId="0" applyNumberFormat="1" applyFont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left"/>
    </xf>
    <xf numFmtId="0" fontId="48" fillId="0" borderId="0" xfId="0" applyFont="1"/>
    <xf numFmtId="0" fontId="49" fillId="0" borderId="0" xfId="0" applyFont="1"/>
    <xf numFmtId="3" fontId="48" fillId="0" borderId="0" xfId="0" applyNumberFormat="1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64" fontId="49" fillId="0" borderId="0" xfId="0" applyNumberFormat="1" applyFont="1"/>
    <xf numFmtId="3" fontId="0" fillId="0" borderId="12" xfId="0" applyNumberFormat="1" applyFill="1" applyBorder="1"/>
    <xf numFmtId="164" fontId="36" fillId="0" borderId="15" xfId="0" applyNumberFormat="1" applyFont="1" applyBorder="1"/>
    <xf numFmtId="3" fontId="40" fillId="0" borderId="0" xfId="0" applyNumberFormat="1" applyFont="1" applyBorder="1"/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3" fontId="35" fillId="0" borderId="12" xfId="0" applyNumberFormat="1" applyFont="1" applyFill="1" applyBorder="1"/>
    <xf numFmtId="0" fontId="29" fillId="0" borderId="1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0" fontId="44" fillId="0" borderId="0" xfId="0" applyFont="1" applyAlignment="1">
      <alignment horizontal="left"/>
    </xf>
    <xf numFmtId="0" fontId="24" fillId="24" borderId="12" xfId="0" applyFont="1" applyFill="1" applyBorder="1" applyAlignment="1">
      <alignment horizontal="center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4" fontId="40" fillId="0" borderId="0" xfId="0" applyNumberFormat="1" applyFont="1" applyBorder="1"/>
    <xf numFmtId="0" fontId="0" fillId="0" borderId="12" xfId="0" applyBorder="1"/>
    <xf numFmtId="0" fontId="13" fillId="0" borderId="12" xfId="0" applyFont="1" applyBorder="1"/>
    <xf numFmtId="0" fontId="32" fillId="0" borderId="12" xfId="0" applyFont="1" applyBorder="1"/>
    <xf numFmtId="3" fontId="13" fillId="0" borderId="12" xfId="0" applyNumberFormat="1" applyFont="1" applyBorder="1"/>
    <xf numFmtId="3" fontId="32" fillId="24" borderId="23" xfId="0" applyNumberFormat="1" applyFont="1" applyFill="1" applyBorder="1"/>
    <xf numFmtId="49" fontId="25" fillId="0" borderId="11" xfId="0" applyNumberFormat="1" applyFont="1" applyBorder="1" applyAlignment="1">
      <alignment horizontal="center"/>
    </xf>
    <xf numFmtId="0" fontId="13" fillId="0" borderId="12" xfId="0" applyFont="1" applyFill="1" applyBorder="1"/>
    <xf numFmtId="3" fontId="0" fillId="0" borderId="12" xfId="0" applyNumberFormat="1" applyFont="1" applyFill="1" applyBorder="1"/>
    <xf numFmtId="0" fontId="13" fillId="0" borderId="10" xfId="0" applyFont="1" applyBorder="1"/>
    <xf numFmtId="3" fontId="13" fillId="0" borderId="10" xfId="0" applyNumberFormat="1" applyFont="1" applyBorder="1"/>
    <xf numFmtId="3" fontId="13" fillId="0" borderId="12" xfId="0" applyNumberFormat="1" applyFont="1" applyFill="1" applyBorder="1"/>
    <xf numFmtId="3" fontId="32" fillId="0" borderId="12" xfId="0" applyNumberFormat="1" applyFont="1" applyBorder="1"/>
    <xf numFmtId="3" fontId="13" fillId="0" borderId="12" xfId="46" applyNumberFormat="1" applyFont="1" applyFill="1" applyBorder="1" applyAlignment="1">
      <alignment horizontal="right" vertical="center" wrapText="1"/>
    </xf>
    <xf numFmtId="3" fontId="52" fillId="0" borderId="18" xfId="46" applyNumberFormat="1" applyFont="1" applyFill="1" applyBorder="1" applyAlignment="1">
      <alignment horizontal="right" vertical="center" wrapText="1"/>
    </xf>
    <xf numFmtId="3" fontId="51" fillId="0" borderId="24" xfId="0" applyNumberFormat="1" applyFont="1" applyFill="1" applyBorder="1" applyAlignment="1">
      <alignment horizontal="right" vertical="center"/>
    </xf>
    <xf numFmtId="3" fontId="55" fillId="0" borderId="25" xfId="0" applyNumberFormat="1" applyFont="1" applyFill="1" applyBorder="1" applyAlignment="1">
      <alignment horizontal="right" vertical="center"/>
    </xf>
    <xf numFmtId="3" fontId="51" fillId="0" borderId="24" xfId="0" applyNumberFormat="1" applyFont="1" applyFill="1" applyBorder="1"/>
    <xf numFmtId="3" fontId="57" fillId="0" borderId="12" xfId="46" applyNumberFormat="1" applyFont="1" applyFill="1" applyBorder="1" applyAlignment="1">
      <alignment horizontal="right" vertical="center" wrapText="1"/>
    </xf>
    <xf numFmtId="3" fontId="32" fillId="26" borderId="12" xfId="0" applyNumberFormat="1" applyFont="1" applyFill="1" applyBorder="1"/>
    <xf numFmtId="3" fontId="51" fillId="0" borderId="10" xfId="0" applyNumberFormat="1" applyFont="1" applyFill="1" applyBorder="1"/>
    <xf numFmtId="3" fontId="58" fillId="0" borderId="12" xfId="0" applyNumberFormat="1" applyFont="1" applyBorder="1"/>
    <xf numFmtId="3" fontId="13" fillId="27" borderId="12" xfId="0" applyNumberFormat="1" applyFont="1" applyFill="1" applyBorder="1"/>
    <xf numFmtId="3" fontId="48" fillId="0" borderId="12" xfId="0" applyNumberFormat="1" applyFont="1" applyBorder="1"/>
    <xf numFmtId="3" fontId="59" fillId="0" borderId="12" xfId="0" applyNumberFormat="1" applyFont="1" applyBorder="1"/>
    <xf numFmtId="3" fontId="35" fillId="27" borderId="12" xfId="0" applyNumberFormat="1" applyFont="1" applyFill="1" applyBorder="1"/>
    <xf numFmtId="3" fontId="51" fillId="0" borderId="12" xfId="46" applyNumberFormat="1" applyFont="1" applyAlignment="1">
      <alignment horizontal="right" vertical="center" wrapText="1"/>
    </xf>
    <xf numFmtId="3" fontId="56" fillId="0" borderId="12" xfId="46" applyNumberFormat="1" applyFont="1" applyAlignment="1">
      <alignment horizontal="right" vertical="center" wrapText="1"/>
    </xf>
    <xf numFmtId="3" fontId="60" fillId="0" borderId="12" xfId="46" applyNumberFormat="1" applyFont="1" applyAlignment="1">
      <alignment horizontal="right" vertical="center" wrapText="1"/>
    </xf>
    <xf numFmtId="3" fontId="63" fillId="0" borderId="12" xfId="0" applyNumberFormat="1" applyFont="1" applyFill="1" applyBorder="1" applyAlignment="1">
      <alignment horizontal="right" vertical="center"/>
    </xf>
    <xf numFmtId="3" fontId="63" fillId="0" borderId="12" xfId="0" applyNumberFormat="1" applyFont="1" applyBorder="1"/>
    <xf numFmtId="3" fontId="64" fillId="0" borderId="12" xfId="0" applyNumberFormat="1" applyFont="1" applyFill="1" applyBorder="1" applyAlignment="1">
      <alignment horizontal="right" vertical="center"/>
    </xf>
    <xf numFmtId="3" fontId="65" fillId="0" borderId="12" xfId="0" applyNumberFormat="1" applyFont="1" applyFill="1" applyBorder="1" applyAlignment="1">
      <alignment horizontal="right" vertical="center"/>
    </xf>
    <xf numFmtId="164" fontId="23" fillId="0" borderId="12" xfId="0" applyNumberFormat="1" applyFont="1" applyBorder="1"/>
    <xf numFmtId="164" fontId="25" fillId="0" borderId="12" xfId="0" applyNumberFormat="1" applyFont="1" applyBorder="1"/>
    <xf numFmtId="3" fontId="0" fillId="0" borderId="10" xfId="0" applyNumberFormat="1" applyBorder="1"/>
    <xf numFmtId="3" fontId="32" fillId="29" borderId="26" xfId="0" applyNumberFormat="1" applyFont="1" applyFill="1" applyBorder="1"/>
    <xf numFmtId="3" fontId="13" fillId="0" borderId="11" xfId="0" applyNumberFormat="1" applyFont="1" applyBorder="1"/>
    <xf numFmtId="3" fontId="32" fillId="24" borderId="10" xfId="0" applyNumberFormat="1" applyFont="1" applyFill="1" applyBorder="1"/>
    <xf numFmtId="3" fontId="32" fillId="24" borderId="27" xfId="0" applyNumberFormat="1" applyFont="1" applyFill="1" applyBorder="1"/>
    <xf numFmtId="3" fontId="32" fillId="24" borderId="11" xfId="0" applyNumberFormat="1" applyFont="1" applyFill="1" applyBorder="1"/>
    <xf numFmtId="3" fontId="39" fillId="0" borderId="0" xfId="0" applyNumberFormat="1" applyFont="1"/>
    <xf numFmtId="3" fontId="66" fillId="0" borderId="28" xfId="44" applyNumberFormat="1" applyFont="1" applyBorder="1" applyAlignment="1">
      <alignment horizontal="right"/>
    </xf>
    <xf numFmtId="3" fontId="0" fillId="0" borderId="29" xfId="0" applyNumberFormat="1" applyBorder="1"/>
    <xf numFmtId="3" fontId="67" fillId="0" borderId="30" xfId="0" applyNumberFormat="1" applyFont="1" applyBorder="1"/>
    <xf numFmtId="3" fontId="67" fillId="0" borderId="31" xfId="0" applyNumberFormat="1" applyFont="1" applyBorder="1"/>
    <xf numFmtId="3" fontId="37" fillId="0" borderId="15" xfId="27" applyNumberFormat="1" applyFont="1" applyBorder="1"/>
    <xf numFmtId="3" fontId="36" fillId="0" borderId="15" xfId="0" applyNumberFormat="1" applyFont="1" applyBorder="1"/>
    <xf numFmtId="3" fontId="68" fillId="0" borderId="28" xfId="44" applyNumberFormat="1" applyFont="1" applyBorder="1" applyAlignment="1">
      <alignment horizontal="right"/>
    </xf>
    <xf numFmtId="0" fontId="58" fillId="0" borderId="12" xfId="0" applyFont="1" applyBorder="1"/>
    <xf numFmtId="4" fontId="13" fillId="0" borderId="0" xfId="0" applyNumberFormat="1" applyFont="1"/>
    <xf numFmtId="3" fontId="69" fillId="0" borderId="0" xfId="0" applyNumberFormat="1" applyFont="1" applyBorder="1"/>
    <xf numFmtId="49" fontId="27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4" fontId="70" fillId="28" borderId="12" xfId="0" applyNumberFormat="1" applyFont="1" applyFill="1" applyBorder="1" applyAlignment="1" applyProtection="1">
      <alignment horizontal="right" vertical="center" wrapText="1"/>
    </xf>
    <xf numFmtId="4" fontId="61" fillId="28" borderId="12" xfId="0" applyNumberFormat="1" applyFont="1" applyFill="1" applyBorder="1" applyAlignment="1" applyProtection="1">
      <alignment horizontal="right" vertical="center" wrapText="1"/>
    </xf>
    <xf numFmtId="4" fontId="61" fillId="28" borderId="32" xfId="0" applyNumberFormat="1" applyFont="1" applyFill="1" applyBorder="1" applyAlignment="1" applyProtection="1">
      <alignment horizontal="right" vertical="center" wrapText="1"/>
    </xf>
    <xf numFmtId="4" fontId="71" fillId="28" borderId="12" xfId="0" applyNumberFormat="1" applyFont="1" applyFill="1" applyBorder="1" applyAlignment="1" applyProtection="1">
      <alignment horizontal="right" vertical="center" wrapText="1"/>
    </xf>
    <xf numFmtId="4" fontId="62" fillId="28" borderId="32" xfId="0" applyNumberFormat="1" applyFont="1" applyFill="1" applyBorder="1" applyAlignment="1" applyProtection="1">
      <alignment horizontal="right" vertical="center" wrapText="1"/>
    </xf>
    <xf numFmtId="3" fontId="32" fillId="0" borderId="26" xfId="0" applyNumberFormat="1" applyFont="1" applyBorder="1"/>
    <xf numFmtId="3" fontId="59" fillId="0" borderId="11" xfId="0" applyNumberFormat="1" applyFont="1" applyBorder="1"/>
    <xf numFmtId="3" fontId="32" fillId="0" borderId="33" xfId="0" applyNumberFormat="1" applyFont="1" applyBorder="1"/>
    <xf numFmtId="3" fontId="66" fillId="0" borderId="34" xfId="44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64" fillId="0" borderId="12" xfId="0" applyNumberFormat="1" applyFont="1" applyBorder="1"/>
    <xf numFmtId="3" fontId="72" fillId="0" borderId="12" xfId="47" applyNumberFormat="1" applyFont="1" applyBorder="1"/>
    <xf numFmtId="3" fontId="72" fillId="0" borderId="24" xfId="47" applyNumberFormat="1" applyFont="1" applyBorder="1"/>
    <xf numFmtId="3" fontId="73" fillId="0" borderId="16" xfId="47" applyNumberFormat="1" applyFont="1" applyBorder="1"/>
    <xf numFmtId="3" fontId="13" fillId="0" borderId="14" xfId="0" applyNumberFormat="1" applyFont="1" applyBorder="1"/>
    <xf numFmtId="4" fontId="39" fillId="0" borderId="0" xfId="0" applyNumberFormat="1" applyFont="1"/>
    <xf numFmtId="3" fontId="32" fillId="0" borderId="0" xfId="0" applyNumberFormat="1" applyFont="1"/>
    <xf numFmtId="3" fontId="13" fillId="30" borderId="12" xfId="46" applyNumberFormat="1" applyFont="1" applyFill="1" applyBorder="1" applyAlignment="1">
      <alignment horizontal="right" vertical="center" wrapText="1"/>
    </xf>
    <xf numFmtId="166" fontId="13" fillId="30" borderId="12" xfId="0" applyNumberFormat="1" applyFont="1" applyFill="1" applyBorder="1" applyAlignment="1" applyProtection="1">
      <alignment horizontal="center" vertical="center"/>
    </xf>
    <xf numFmtId="3" fontId="13" fillId="30" borderId="12" xfId="0" applyNumberFormat="1" applyFont="1" applyFill="1" applyBorder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" fontId="32" fillId="0" borderId="19" xfId="27" applyNumberFormat="1" applyFont="1" applyBorder="1" applyAlignment="1">
      <alignment horizontal="center" vertical="center" wrapText="1"/>
    </xf>
    <xf numFmtId="3" fontId="32" fillId="0" borderId="15" xfId="27" applyNumberFormat="1" applyFont="1" applyBorder="1" applyAlignment="1">
      <alignment horizontal="center" vertical="center" wrapText="1"/>
    </xf>
    <xf numFmtId="3" fontId="32" fillId="0" borderId="20" xfId="27" applyNumberFormat="1" applyFont="1" applyBorder="1" applyAlignment="1">
      <alignment horizontal="center" vertical="center" wrapText="1"/>
    </xf>
    <xf numFmtId="3" fontId="32" fillId="0" borderId="21" xfId="27" applyNumberFormat="1" applyFont="1" applyBorder="1" applyAlignment="1">
      <alignment horizontal="center" vertical="center" wrapText="1"/>
    </xf>
    <xf numFmtId="3" fontId="32" fillId="0" borderId="16" xfId="27" applyNumberFormat="1" applyFont="1" applyBorder="1" applyAlignment="1">
      <alignment horizontal="center" vertical="center" wrapText="1"/>
    </xf>
    <xf numFmtId="3" fontId="32" fillId="0" borderId="22" xfId="27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/>
    </xf>
    <xf numFmtId="0" fontId="34" fillId="24" borderId="12" xfId="0" applyFont="1" applyFill="1" applyBorder="1" applyAlignment="1">
      <alignment horizontal="left" vertical="center"/>
    </xf>
    <xf numFmtId="0" fontId="34" fillId="30" borderId="12" xfId="0" applyFont="1" applyFill="1" applyBorder="1" applyAlignment="1">
      <alignment horizontal="left" vertical="center"/>
    </xf>
    <xf numFmtId="0" fontId="34" fillId="25" borderId="12" xfId="0" applyFont="1" applyFill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</cellXfs>
  <cellStyles count="5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Čiarka 2" xfId="55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Normálna 2" xfId="45"/>
    <cellStyle name="Normálna 2 2" xfId="51"/>
    <cellStyle name="Normálna 3" xfId="48"/>
    <cellStyle name="Normálna 4" xfId="47"/>
    <cellStyle name="Normálna 5" xfId="53"/>
    <cellStyle name="normálne_HV 2004 extra tabuľky pre KR, AS" xfId="49"/>
    <cellStyle name="normálne_Náklady a výnosy  STU k 31 12  2004" xfId="44"/>
    <cellStyle name="normální_List1" xfId="26"/>
    <cellStyle name="Percentá" xfId="27" builtinId="5"/>
    <cellStyle name="Percentá 2" xfId="54"/>
    <cellStyle name="položka" xfId="46"/>
    <cellStyle name="položka 2" xfId="52"/>
    <cellStyle name="položka1" xfId="50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idekova/My%20Documents/HZnov&#233;/Hosp.%20v&#253;sledok,%20%20Rozpo&#269;et,%20V&#253;ro&#269;ne%20spr&#225;vy/2009/VS%20%20a%20%20HV%20%20%202009/N&#225;klady%20a%20v&#253;nosy%202009%20%20HZ%20%20z%2030.3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Výnosy 2008 €"/>
      <sheetName val="Náklady Výnosy 2009 30.3.10"/>
      <sheetName val="Hárok1"/>
      <sheetName val="Hárok2"/>
      <sheetName val="Hárok3"/>
    </sheetNames>
    <sheetDataSet>
      <sheetData sheetId="0">
        <row r="5">
          <cell r="F5">
            <v>5186948.1510987189</v>
          </cell>
        </row>
        <row r="43">
          <cell r="F43">
            <v>167704175.79499438</v>
          </cell>
        </row>
        <row r="47">
          <cell r="F47" t="str">
            <v>Spolu</v>
          </cell>
        </row>
        <row r="48">
          <cell r="F48">
            <v>9</v>
          </cell>
        </row>
        <row r="49">
          <cell r="F49">
            <v>266845.91382858658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104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86" sqref="B86"/>
    </sheetView>
  </sheetViews>
  <sheetFormatPr defaultColWidth="6.7109375" defaultRowHeight="12.75" x14ac:dyDescent="0.2"/>
  <cols>
    <col min="1" max="1" width="8" style="1" customWidth="1"/>
    <col min="2" max="2" width="37.5703125" style="51" customWidth="1"/>
    <col min="3" max="3" width="7" style="1" hidden="1" customWidth="1"/>
    <col min="4" max="4" width="15.42578125" style="36" customWidth="1"/>
    <col min="5" max="5" width="14.28515625" style="36" customWidth="1"/>
    <col min="6" max="6" width="12.140625" style="36" customWidth="1"/>
    <col min="7" max="7" width="12.5703125" style="35" customWidth="1"/>
    <col min="8" max="8" width="13" style="36" customWidth="1"/>
    <col min="9" max="9" width="11.7109375" style="36" customWidth="1"/>
    <col min="10" max="10" width="12.140625" style="36" customWidth="1"/>
    <col min="11" max="11" width="12.42578125" style="35" customWidth="1"/>
    <col min="12" max="12" width="13" style="36" customWidth="1"/>
    <col min="13" max="13" width="11.7109375" style="36" customWidth="1"/>
    <col min="14" max="14" width="12.140625" style="36" customWidth="1"/>
    <col min="15" max="15" width="12.42578125" style="35" customWidth="1"/>
    <col min="16" max="16" width="13" style="36" customWidth="1"/>
    <col min="17" max="17" width="11.7109375" style="36" customWidth="1"/>
    <col min="18" max="18" width="12.140625" style="36" customWidth="1"/>
    <col min="19" max="19" width="12.42578125" style="35" customWidth="1"/>
    <col min="20" max="20" width="13" style="36" customWidth="1"/>
    <col min="21" max="21" width="11.7109375" style="36" customWidth="1"/>
    <col min="22" max="22" width="12.140625" style="36" customWidth="1"/>
    <col min="23" max="23" width="12.42578125" style="35" customWidth="1"/>
    <col min="24" max="24" width="8.42578125" style="3" hidden="1" customWidth="1"/>
    <col min="25" max="25" width="13" style="36" customWidth="1"/>
    <col min="26" max="26" width="11.7109375" style="36" customWidth="1"/>
    <col min="27" max="27" width="12.140625" style="36" customWidth="1"/>
    <col min="28" max="28" width="12.42578125" style="35" customWidth="1"/>
    <col min="29" max="29" width="13" style="36" customWidth="1"/>
    <col min="30" max="30" width="11.7109375" style="36" customWidth="1"/>
    <col min="31" max="31" width="12.140625" style="36" customWidth="1"/>
    <col min="32" max="32" width="12.42578125" style="35" customWidth="1"/>
    <col min="33" max="33" width="11.28515625" style="2" customWidth="1"/>
    <col min="34" max="34" width="11.140625" style="2" customWidth="1"/>
    <col min="35" max="35" width="13.140625" style="2" customWidth="1"/>
    <col min="36" max="36" width="12.5703125" style="2" customWidth="1"/>
    <col min="37" max="37" width="9.28515625" style="2" customWidth="1"/>
    <col min="38" max="38" width="10.28515625" style="2" customWidth="1"/>
    <col min="39" max="39" width="9" style="2" customWidth="1"/>
    <col min="40" max="40" width="13.85546875" style="2" customWidth="1"/>
    <col min="41" max="41" width="11.28515625" style="2" customWidth="1"/>
    <col min="42" max="42" width="11.140625" style="2" customWidth="1"/>
    <col min="43" max="43" width="8.42578125" style="2" customWidth="1"/>
    <col min="44" max="44" width="12.5703125" style="2" customWidth="1"/>
    <col min="45" max="45" width="11.5703125" style="2" customWidth="1"/>
    <col min="46" max="47" width="10.140625" style="2" customWidth="1"/>
    <col min="48" max="48" width="12.28515625" style="2" customWidth="1"/>
    <col min="49" max="49" width="11.5703125" style="2" customWidth="1"/>
    <col min="50" max="51" width="10.140625" style="2" customWidth="1"/>
    <col min="52" max="52" width="12.28515625" style="2" customWidth="1"/>
    <col min="53" max="53" width="12.7109375" style="2" customWidth="1"/>
    <col min="54" max="54" width="11.5703125" style="2" customWidth="1"/>
    <col min="55" max="55" width="15" style="2" customWidth="1"/>
    <col min="56" max="56" width="12.28515625" style="2" customWidth="1"/>
    <col min="57" max="57" width="14.42578125" style="2" customWidth="1"/>
    <col min="58" max="58" width="6.7109375" style="2"/>
    <col min="59" max="59" width="16.140625" style="2" customWidth="1"/>
    <col min="60" max="60" width="6.7109375" style="2"/>
    <col min="61" max="61" width="10.28515625" style="2" customWidth="1"/>
    <col min="62" max="16384" width="6.7109375" style="2"/>
  </cols>
  <sheetData>
    <row r="1" spans="1:61" x14ac:dyDescent="0.2">
      <c r="D1" s="36">
        <v>1</v>
      </c>
      <c r="H1" s="36">
        <v>2</v>
      </c>
      <c r="L1" s="36">
        <v>3</v>
      </c>
      <c r="P1" s="36">
        <v>4</v>
      </c>
      <c r="T1" s="36">
        <v>5</v>
      </c>
      <c r="Y1" s="36">
        <v>6</v>
      </c>
      <c r="AC1" s="36">
        <v>7</v>
      </c>
      <c r="AG1" s="2">
        <v>90</v>
      </c>
      <c r="AK1" s="2">
        <v>94</v>
      </c>
      <c r="AO1" s="2">
        <v>96</v>
      </c>
      <c r="AS1" s="2">
        <v>97</v>
      </c>
      <c r="AW1" s="2">
        <v>98</v>
      </c>
    </row>
    <row r="2" spans="1:61" ht="15.75" customHeight="1" x14ac:dyDescent="0.25">
      <c r="A2" s="1" t="s">
        <v>88</v>
      </c>
      <c r="B2" s="68"/>
      <c r="D2" s="162" t="s">
        <v>100</v>
      </c>
      <c r="E2" s="163"/>
      <c r="F2" s="164"/>
      <c r="G2" s="78" t="s">
        <v>106</v>
      </c>
      <c r="H2" s="162" t="s">
        <v>99</v>
      </c>
      <c r="I2" s="163"/>
      <c r="J2" s="164"/>
      <c r="K2" s="78" t="s">
        <v>106</v>
      </c>
      <c r="L2" s="162" t="s">
        <v>98</v>
      </c>
      <c r="M2" s="163"/>
      <c r="N2" s="164"/>
      <c r="O2" s="78" t="s">
        <v>106</v>
      </c>
      <c r="P2" s="162" t="s">
        <v>97</v>
      </c>
      <c r="Q2" s="163"/>
      <c r="R2" s="164"/>
      <c r="S2" s="78" t="s">
        <v>106</v>
      </c>
      <c r="T2" s="162" t="s">
        <v>89</v>
      </c>
      <c r="U2" s="179"/>
      <c r="V2" s="179"/>
      <c r="W2" s="180"/>
      <c r="X2" s="3" t="s">
        <v>0</v>
      </c>
      <c r="Y2" s="162" t="s">
        <v>93</v>
      </c>
      <c r="Z2" s="163"/>
      <c r="AA2" s="164"/>
      <c r="AB2" s="78" t="s">
        <v>106</v>
      </c>
      <c r="AC2" s="162" t="s">
        <v>101</v>
      </c>
      <c r="AD2" s="163"/>
      <c r="AE2" s="164"/>
      <c r="AF2" s="78" t="s">
        <v>106</v>
      </c>
      <c r="AG2" s="149" t="s">
        <v>95</v>
      </c>
      <c r="AH2" s="163"/>
      <c r="AI2" s="163"/>
      <c r="AJ2" s="164"/>
      <c r="AK2" s="149" t="s">
        <v>94</v>
      </c>
      <c r="AL2" s="163"/>
      <c r="AM2" s="163"/>
      <c r="AN2" s="164"/>
      <c r="AO2" s="149" t="s">
        <v>90</v>
      </c>
      <c r="AP2" s="163"/>
      <c r="AQ2" s="163"/>
      <c r="AR2" s="164"/>
      <c r="AS2" s="149" t="s">
        <v>96</v>
      </c>
      <c r="AT2" s="150"/>
      <c r="AU2" s="150"/>
      <c r="AV2" s="151"/>
      <c r="AW2" s="149" t="s">
        <v>102</v>
      </c>
      <c r="AX2" s="150"/>
      <c r="AY2" s="150"/>
      <c r="AZ2" s="151"/>
      <c r="BA2" s="149" t="s">
        <v>103</v>
      </c>
      <c r="BB2" s="150"/>
      <c r="BC2" s="150"/>
      <c r="BD2" s="151"/>
    </row>
    <row r="3" spans="1:61" s="4" customFormat="1" ht="14.45" customHeight="1" x14ac:dyDescent="0.2">
      <c r="A3" s="185" t="s">
        <v>1</v>
      </c>
      <c r="B3" s="185" t="s">
        <v>2</v>
      </c>
      <c r="C3" s="185" t="s">
        <v>3</v>
      </c>
      <c r="D3" s="152" t="s">
        <v>4</v>
      </c>
      <c r="E3" s="153"/>
      <c r="F3" s="153"/>
      <c r="G3" s="154" t="s">
        <v>5</v>
      </c>
      <c r="H3" s="152" t="s">
        <v>4</v>
      </c>
      <c r="I3" s="153"/>
      <c r="J3" s="153"/>
      <c r="K3" s="154" t="s">
        <v>5</v>
      </c>
      <c r="L3" s="152" t="s">
        <v>4</v>
      </c>
      <c r="M3" s="153"/>
      <c r="N3" s="153"/>
      <c r="O3" s="154" t="s">
        <v>5</v>
      </c>
      <c r="P3" s="152" t="s">
        <v>4</v>
      </c>
      <c r="Q3" s="153"/>
      <c r="R3" s="153"/>
      <c r="S3" s="154" t="s">
        <v>5</v>
      </c>
      <c r="T3" s="152" t="s">
        <v>4</v>
      </c>
      <c r="U3" s="153"/>
      <c r="V3" s="171"/>
      <c r="W3" s="172" t="s">
        <v>5</v>
      </c>
      <c r="X3" s="5" t="s">
        <v>6</v>
      </c>
      <c r="Y3" s="152" t="s">
        <v>4</v>
      </c>
      <c r="Z3" s="153"/>
      <c r="AA3" s="153"/>
      <c r="AB3" s="154" t="s">
        <v>5</v>
      </c>
      <c r="AC3" s="152" t="s">
        <v>4</v>
      </c>
      <c r="AD3" s="153"/>
      <c r="AE3" s="153"/>
      <c r="AF3" s="154" t="s">
        <v>5</v>
      </c>
      <c r="AG3" s="152" t="s">
        <v>4</v>
      </c>
      <c r="AH3" s="153"/>
      <c r="AI3" s="153"/>
      <c r="AJ3" s="154" t="s">
        <v>5</v>
      </c>
      <c r="AK3" s="152" t="s">
        <v>4</v>
      </c>
      <c r="AL3" s="153"/>
      <c r="AM3" s="153"/>
      <c r="AN3" s="154" t="s">
        <v>5</v>
      </c>
      <c r="AO3" s="152" t="s">
        <v>4</v>
      </c>
      <c r="AP3" s="153"/>
      <c r="AQ3" s="153"/>
      <c r="AR3" s="154" t="s">
        <v>5</v>
      </c>
      <c r="AS3" s="152" t="s">
        <v>4</v>
      </c>
      <c r="AT3" s="153"/>
      <c r="AU3" s="153"/>
      <c r="AV3" s="154" t="s">
        <v>5</v>
      </c>
      <c r="AW3" s="152" t="s">
        <v>4</v>
      </c>
      <c r="AX3" s="153"/>
      <c r="AY3" s="153"/>
      <c r="AZ3" s="154" t="s">
        <v>5</v>
      </c>
      <c r="BA3" s="152" t="s">
        <v>4</v>
      </c>
      <c r="BB3" s="153"/>
      <c r="BC3" s="153"/>
      <c r="BD3" s="154" t="s">
        <v>5</v>
      </c>
    </row>
    <row r="4" spans="1:61" s="7" customFormat="1" ht="24" customHeight="1" x14ac:dyDescent="0.2">
      <c r="A4" s="185"/>
      <c r="B4" s="185"/>
      <c r="C4" s="185"/>
      <c r="D4" s="70" t="s">
        <v>7</v>
      </c>
      <c r="E4" s="70" t="s">
        <v>91</v>
      </c>
      <c r="F4" s="6" t="s">
        <v>8</v>
      </c>
      <c r="G4" s="154"/>
      <c r="H4" s="70" t="s">
        <v>7</v>
      </c>
      <c r="I4" s="70" t="s">
        <v>91</v>
      </c>
      <c r="J4" s="6" t="s">
        <v>8</v>
      </c>
      <c r="K4" s="154"/>
      <c r="L4" s="70" t="s">
        <v>7</v>
      </c>
      <c r="M4" s="70" t="s">
        <v>91</v>
      </c>
      <c r="N4" s="6" t="s">
        <v>8</v>
      </c>
      <c r="O4" s="154"/>
      <c r="P4" s="70" t="s">
        <v>7</v>
      </c>
      <c r="Q4" s="70" t="s">
        <v>91</v>
      </c>
      <c r="R4" s="6" t="s">
        <v>8</v>
      </c>
      <c r="S4" s="154"/>
      <c r="T4" s="70" t="s">
        <v>7</v>
      </c>
      <c r="U4" s="70" t="s">
        <v>91</v>
      </c>
      <c r="V4" s="6" t="s">
        <v>8</v>
      </c>
      <c r="W4" s="173"/>
      <c r="X4" s="8">
        <v>2008</v>
      </c>
      <c r="Y4" s="70" t="s">
        <v>7</v>
      </c>
      <c r="Z4" s="70" t="s">
        <v>91</v>
      </c>
      <c r="AA4" s="6" t="s">
        <v>8</v>
      </c>
      <c r="AB4" s="154"/>
      <c r="AC4" s="70" t="s">
        <v>7</v>
      </c>
      <c r="AD4" s="70" t="s">
        <v>91</v>
      </c>
      <c r="AE4" s="6" t="s">
        <v>8</v>
      </c>
      <c r="AF4" s="154"/>
      <c r="AG4" s="70" t="s">
        <v>7</v>
      </c>
      <c r="AH4" s="70" t="s">
        <v>91</v>
      </c>
      <c r="AI4" s="6" t="s">
        <v>8</v>
      </c>
      <c r="AJ4" s="154"/>
      <c r="AK4" s="70" t="s">
        <v>7</v>
      </c>
      <c r="AL4" s="70" t="s">
        <v>91</v>
      </c>
      <c r="AM4" s="6" t="s">
        <v>8</v>
      </c>
      <c r="AN4" s="154"/>
      <c r="AO4" s="69" t="s">
        <v>7</v>
      </c>
      <c r="AP4" s="69" t="s">
        <v>91</v>
      </c>
      <c r="AQ4" s="6" t="s">
        <v>8</v>
      </c>
      <c r="AR4" s="154"/>
      <c r="AS4" s="70" t="s">
        <v>7</v>
      </c>
      <c r="AT4" s="70" t="s">
        <v>91</v>
      </c>
      <c r="AU4" s="6" t="s">
        <v>8</v>
      </c>
      <c r="AV4" s="154"/>
      <c r="AW4" s="70" t="s">
        <v>7</v>
      </c>
      <c r="AX4" s="70" t="s">
        <v>91</v>
      </c>
      <c r="AY4" s="6" t="s">
        <v>8</v>
      </c>
      <c r="AZ4" s="154"/>
      <c r="BA4" s="70" t="s">
        <v>7</v>
      </c>
      <c r="BB4" s="70" t="s">
        <v>91</v>
      </c>
      <c r="BC4" s="6" t="s">
        <v>8</v>
      </c>
      <c r="BD4" s="154"/>
    </row>
    <row r="5" spans="1:61" s="4" customFormat="1" ht="18" hidden="1" customHeight="1" thickBot="1" x14ac:dyDescent="0.25">
      <c r="A5" s="191"/>
      <c r="B5" s="191"/>
      <c r="C5" s="190"/>
      <c r="D5" s="9">
        <v>7</v>
      </c>
      <c r="E5" s="9">
        <v>8</v>
      </c>
      <c r="F5" s="9">
        <v>9</v>
      </c>
      <c r="G5" s="10">
        <v>10</v>
      </c>
      <c r="H5" s="9">
        <v>7</v>
      </c>
      <c r="I5" s="9">
        <v>8</v>
      </c>
      <c r="J5" s="9">
        <v>9</v>
      </c>
      <c r="K5" s="10">
        <v>10</v>
      </c>
      <c r="L5" s="9">
        <v>7</v>
      </c>
      <c r="M5" s="9">
        <v>8</v>
      </c>
      <c r="N5" s="9">
        <v>9</v>
      </c>
      <c r="O5" s="10">
        <v>10</v>
      </c>
      <c r="P5" s="9">
        <v>7</v>
      </c>
      <c r="Q5" s="9">
        <v>8</v>
      </c>
      <c r="R5" s="9">
        <v>9</v>
      </c>
      <c r="S5" s="10">
        <v>10</v>
      </c>
      <c r="T5" s="9">
        <v>7</v>
      </c>
      <c r="U5" s="9">
        <v>8</v>
      </c>
      <c r="V5" s="9">
        <v>9</v>
      </c>
      <c r="W5" s="10">
        <v>10</v>
      </c>
      <c r="X5" s="5"/>
      <c r="Y5" s="9">
        <v>7</v>
      </c>
      <c r="Z5" s="9">
        <v>8</v>
      </c>
      <c r="AA5" s="9">
        <v>9</v>
      </c>
      <c r="AB5" s="10">
        <v>10</v>
      </c>
      <c r="AC5" s="9">
        <v>7</v>
      </c>
      <c r="AD5" s="9">
        <v>8</v>
      </c>
      <c r="AE5" s="9">
        <v>9</v>
      </c>
      <c r="AF5" s="10">
        <v>10</v>
      </c>
    </row>
    <row r="6" spans="1:61" ht="15" customHeight="1" x14ac:dyDescent="0.25">
      <c r="A6" s="11">
        <v>501</v>
      </c>
      <c r="B6" s="12" t="s">
        <v>9</v>
      </c>
      <c r="C6" s="13">
        <v>1</v>
      </c>
      <c r="D6" s="76">
        <v>320000</v>
      </c>
      <c r="E6" s="76">
        <v>60000</v>
      </c>
      <c r="F6" s="94">
        <v>380000</v>
      </c>
      <c r="G6" s="95">
        <v>420113</v>
      </c>
      <c r="H6" s="127">
        <v>235450</v>
      </c>
      <c r="I6" s="127">
        <v>30000</v>
      </c>
      <c r="J6" s="127">
        <f>H6+I6</f>
        <v>265450</v>
      </c>
      <c r="K6" s="128">
        <v>324450.2</v>
      </c>
      <c r="L6" s="102">
        <v>677332</v>
      </c>
      <c r="M6" s="102">
        <v>6950</v>
      </c>
      <c r="N6" s="102">
        <v>684282</v>
      </c>
      <c r="O6" s="102">
        <v>671698.79</v>
      </c>
      <c r="P6" s="14">
        <v>900000</v>
      </c>
      <c r="Q6" s="14">
        <v>60000</v>
      </c>
      <c r="R6" s="14">
        <v>960000</v>
      </c>
      <c r="S6" s="15">
        <v>974688.32</v>
      </c>
      <c r="T6" s="14">
        <v>140000</v>
      </c>
      <c r="U6" s="14">
        <v>2000</v>
      </c>
      <c r="V6" s="14">
        <v>142000</v>
      </c>
      <c r="W6" s="15">
        <v>115206.62</v>
      </c>
      <c r="X6" s="16"/>
      <c r="Y6" s="14">
        <v>560000</v>
      </c>
      <c r="Z6" s="14">
        <v>40000</v>
      </c>
      <c r="AA6" s="14">
        <v>600000</v>
      </c>
      <c r="AB6" s="76">
        <v>623957.78</v>
      </c>
      <c r="AC6" s="14">
        <v>62024</v>
      </c>
      <c r="AD6" s="107"/>
      <c r="AE6" s="108">
        <f>SUM(AC6:AD6)</f>
        <v>62024</v>
      </c>
      <c r="AF6" s="109">
        <v>110736.52</v>
      </c>
      <c r="AG6" s="114">
        <v>370362</v>
      </c>
      <c r="AH6" s="114">
        <v>50681</v>
      </c>
      <c r="AI6" s="115">
        <f>AG6+AH6</f>
        <v>421043</v>
      </c>
      <c r="AJ6" s="76">
        <v>374340</v>
      </c>
      <c r="AK6" s="76">
        <v>600</v>
      </c>
      <c r="AL6" s="74"/>
      <c r="AM6" s="76">
        <f>AK6+AL6</f>
        <v>600</v>
      </c>
      <c r="AN6" s="83">
        <v>673</v>
      </c>
      <c r="AO6" s="14">
        <v>8522</v>
      </c>
      <c r="AP6" s="73">
        <v>0</v>
      </c>
      <c r="AQ6" s="14">
        <f>AO6+AP6</f>
        <v>8522</v>
      </c>
      <c r="AR6" s="76">
        <v>6579</v>
      </c>
      <c r="AS6" s="85">
        <v>920000</v>
      </c>
      <c r="AT6" s="85">
        <v>100000</v>
      </c>
      <c r="AU6" s="85">
        <v>1020000</v>
      </c>
      <c r="AV6" s="87">
        <v>921937</v>
      </c>
      <c r="AW6" s="98"/>
      <c r="AX6" s="98">
        <v>637900</v>
      </c>
      <c r="AY6" s="98">
        <v>637900</v>
      </c>
      <c r="AZ6" s="87">
        <v>193913</v>
      </c>
      <c r="BA6" s="85">
        <f>D6+H6+L6+P6+T6+Y6+AC6+AG6+AK6+AO6+AS6+AW6</f>
        <v>4194290</v>
      </c>
      <c r="BB6" s="85">
        <f>E6+I6+M6+Q6+U6+Z6+AD6+AH6+AL6+AP6+AT6+AX6</f>
        <v>987531</v>
      </c>
      <c r="BC6" s="85">
        <f t="shared" ref="BC6:BC21" si="0">F6+J6+N6+R6+V6+AA6+AE6+AI6+AM6+AQ6+AU6+AY6</f>
        <v>5181821</v>
      </c>
      <c r="BD6" s="85">
        <f>AZ6+AV6+AR6+AN6+AJ6+AF6+AB6+W6+S6+O6+K6+G6</f>
        <v>4738293.2299999995</v>
      </c>
      <c r="BE6" s="17">
        <f>BA6+BB6</f>
        <v>5181821</v>
      </c>
      <c r="BG6" s="122">
        <f>AW6+AS6+AO6+AK6+AG6+AC6+Y6+T6+P6+L6+H6+D6</f>
        <v>4194290</v>
      </c>
      <c r="BI6" s="122">
        <f>BG6-BA6</f>
        <v>0</v>
      </c>
    </row>
    <row r="7" spans="1:61" ht="15" customHeight="1" x14ac:dyDescent="0.25">
      <c r="A7" s="11">
        <v>502</v>
      </c>
      <c r="B7" s="12" t="s">
        <v>10</v>
      </c>
      <c r="C7" s="13">
        <v>2</v>
      </c>
      <c r="D7" s="76">
        <v>520000</v>
      </c>
      <c r="E7" s="76">
        <v>80000</v>
      </c>
      <c r="F7" s="94">
        <v>600000</v>
      </c>
      <c r="G7" s="95">
        <v>566185</v>
      </c>
      <c r="H7" s="127">
        <v>368000</v>
      </c>
      <c r="I7" s="127">
        <v>20000</v>
      </c>
      <c r="J7" s="127">
        <f t="shared" ref="J7:J42" si="1">H7+I7</f>
        <v>388000</v>
      </c>
      <c r="K7" s="128">
        <v>336208.37</v>
      </c>
      <c r="L7" s="102">
        <v>745000</v>
      </c>
      <c r="M7" s="102">
        <v>45000</v>
      </c>
      <c r="N7" s="102">
        <v>790000</v>
      </c>
      <c r="O7" s="102">
        <v>778341.41000000015</v>
      </c>
      <c r="P7" s="14">
        <v>750000</v>
      </c>
      <c r="Q7" s="14">
        <v>0</v>
      </c>
      <c r="R7" s="14">
        <v>750000</v>
      </c>
      <c r="S7" s="15">
        <v>425241.05</v>
      </c>
      <c r="T7" s="14">
        <v>120000</v>
      </c>
      <c r="U7" s="14">
        <v>0</v>
      </c>
      <c r="V7" s="14">
        <v>120000</v>
      </c>
      <c r="W7" s="15">
        <v>129484.06</v>
      </c>
      <c r="X7" s="16"/>
      <c r="Y7" s="14">
        <v>965000</v>
      </c>
      <c r="Z7" s="14">
        <v>28000</v>
      </c>
      <c r="AA7" s="14">
        <v>993000</v>
      </c>
      <c r="AB7" s="76">
        <v>746015.69</v>
      </c>
      <c r="AC7" s="14">
        <v>240314</v>
      </c>
      <c r="AD7" s="107">
        <v>32613</v>
      </c>
      <c r="AE7" s="108">
        <f>SUM(AC7:AD7)</f>
        <v>272927</v>
      </c>
      <c r="AF7" s="109">
        <v>117085.85</v>
      </c>
      <c r="AG7" s="114">
        <v>292400</v>
      </c>
      <c r="AH7" s="114">
        <v>69300</v>
      </c>
      <c r="AI7" s="115">
        <f t="shared" ref="AI7:AI42" si="2">AG7+AH7</f>
        <v>361700</v>
      </c>
      <c r="AJ7" s="76">
        <v>356909</v>
      </c>
      <c r="AK7" s="80">
        <v>6800</v>
      </c>
      <c r="AL7" s="74"/>
      <c r="AM7" s="76">
        <f t="shared" ref="AM7:AM42" si="3">AK7+AL7</f>
        <v>6800</v>
      </c>
      <c r="AN7" s="83">
        <v>2196</v>
      </c>
      <c r="AO7" s="14">
        <v>50047</v>
      </c>
      <c r="AP7" s="14">
        <v>32000</v>
      </c>
      <c r="AQ7" s="14">
        <f t="shared" ref="AQ7:AQ42" si="4">AO7+AP7</f>
        <v>82047</v>
      </c>
      <c r="AR7" s="76">
        <v>63449</v>
      </c>
      <c r="AS7" s="85">
        <v>1930000</v>
      </c>
      <c r="AT7" s="85">
        <v>150000</v>
      </c>
      <c r="AU7" s="85">
        <v>2080000</v>
      </c>
      <c r="AV7" s="87">
        <v>1785054</v>
      </c>
      <c r="AW7" s="98"/>
      <c r="AX7" s="98">
        <v>366000</v>
      </c>
      <c r="AY7" s="98">
        <v>366000</v>
      </c>
      <c r="AZ7" s="87">
        <v>260641</v>
      </c>
      <c r="BA7" s="85">
        <f t="shared" ref="BA7:BA42" si="5">D7+H7+L7+P7+T7+Y7+AC7+AG7+AK7+AO7+AS7+AW7</f>
        <v>5987561</v>
      </c>
      <c r="BB7" s="85">
        <f t="shared" ref="BB7:BB42" si="6">E7+I7+M7+Q7+U7+Z7+AD7+AH7+AL7+AP7+AT7+AX7</f>
        <v>822913</v>
      </c>
      <c r="BC7" s="85">
        <f t="shared" si="0"/>
        <v>6810474</v>
      </c>
      <c r="BD7" s="85">
        <f t="shared" ref="BD7:BD42" si="7">AZ7+AV7+AR7+AN7+AJ7+AF7+AB7+W7+S7+O7+K7+G7</f>
        <v>5566810.4300000006</v>
      </c>
      <c r="BE7" s="17">
        <f t="shared" ref="BE7:BE44" si="8">BA7+BB7</f>
        <v>6810474</v>
      </c>
      <c r="BG7" s="122">
        <f t="shared" ref="BG7:BG43" si="9">AW7+AS7+AO7+AK7+AG7+AC7+Y7+T7+P7+L7+H7+D7</f>
        <v>5987561</v>
      </c>
      <c r="BI7" s="122">
        <f t="shared" ref="BI7:BI43" si="10">BG7-BA7</f>
        <v>0</v>
      </c>
    </row>
    <row r="8" spans="1:61" s="18" customFormat="1" ht="15" customHeight="1" x14ac:dyDescent="0.25">
      <c r="A8" s="11">
        <v>504</v>
      </c>
      <c r="B8" s="12" t="s">
        <v>11</v>
      </c>
      <c r="C8" s="13">
        <v>3</v>
      </c>
      <c r="D8" s="76">
        <v>0</v>
      </c>
      <c r="E8" s="76">
        <v>3200</v>
      </c>
      <c r="F8" s="94">
        <v>3200</v>
      </c>
      <c r="G8" s="95">
        <v>3239</v>
      </c>
      <c r="H8" s="127">
        <v>0</v>
      </c>
      <c r="I8" s="127">
        <v>0</v>
      </c>
      <c r="J8" s="127">
        <f t="shared" si="1"/>
        <v>0</v>
      </c>
      <c r="K8" s="129">
        <v>0</v>
      </c>
      <c r="L8" s="102">
        <v>0</v>
      </c>
      <c r="M8" s="102">
        <v>0</v>
      </c>
      <c r="N8" s="102">
        <v>0</v>
      </c>
      <c r="O8" s="102">
        <v>0</v>
      </c>
      <c r="P8" s="14">
        <v>0</v>
      </c>
      <c r="Q8" s="14">
        <v>0</v>
      </c>
      <c r="R8" s="14">
        <v>0</v>
      </c>
      <c r="S8" s="15">
        <v>0</v>
      </c>
      <c r="T8" s="14">
        <v>0</v>
      </c>
      <c r="U8" s="14">
        <v>0</v>
      </c>
      <c r="V8" s="14">
        <v>0</v>
      </c>
      <c r="W8" s="15">
        <v>0</v>
      </c>
      <c r="X8" s="16"/>
      <c r="Y8" s="14"/>
      <c r="Z8" s="14">
        <v>55000</v>
      </c>
      <c r="AA8" s="14">
        <v>55000</v>
      </c>
      <c r="AB8" s="76">
        <v>51352.05</v>
      </c>
      <c r="AC8" s="14"/>
      <c r="AD8" s="107"/>
      <c r="AE8" s="108">
        <f>SUM(AC8:AD8)</f>
        <v>0</v>
      </c>
      <c r="AF8" s="109"/>
      <c r="AG8" s="114">
        <v>0</v>
      </c>
      <c r="AH8" s="114">
        <v>0</v>
      </c>
      <c r="AI8" s="115">
        <f t="shared" si="2"/>
        <v>0</v>
      </c>
      <c r="AJ8" s="84">
        <v>0</v>
      </c>
      <c r="AK8" s="75">
        <v>0</v>
      </c>
      <c r="AL8" s="75"/>
      <c r="AM8" s="76">
        <f t="shared" si="3"/>
        <v>0</v>
      </c>
      <c r="AN8" s="84">
        <v>0</v>
      </c>
      <c r="AO8" s="73">
        <v>0</v>
      </c>
      <c r="AP8" s="73"/>
      <c r="AQ8" s="14">
        <f t="shared" si="4"/>
        <v>0</v>
      </c>
      <c r="AR8" s="84">
        <v>0</v>
      </c>
      <c r="AS8" s="85">
        <v>0</v>
      </c>
      <c r="AT8" s="85">
        <v>1500</v>
      </c>
      <c r="AU8" s="85">
        <v>1500</v>
      </c>
      <c r="AV8" s="87">
        <v>1434</v>
      </c>
      <c r="AW8" s="98"/>
      <c r="AX8" s="98">
        <v>0</v>
      </c>
      <c r="AY8" s="98">
        <v>0</v>
      </c>
      <c r="AZ8" s="87">
        <v>0</v>
      </c>
      <c r="BA8" s="85">
        <f t="shared" si="5"/>
        <v>0</v>
      </c>
      <c r="BB8" s="85">
        <f t="shared" si="6"/>
        <v>59700</v>
      </c>
      <c r="BC8" s="85">
        <f t="shared" si="0"/>
        <v>59700</v>
      </c>
      <c r="BD8" s="85">
        <f t="shared" si="7"/>
        <v>56025.05</v>
      </c>
      <c r="BE8" s="17">
        <f t="shared" si="8"/>
        <v>59700</v>
      </c>
      <c r="BG8" s="122">
        <f t="shared" si="9"/>
        <v>0</v>
      </c>
      <c r="BI8" s="122">
        <f t="shared" si="10"/>
        <v>0</v>
      </c>
    </row>
    <row r="9" spans="1:61" ht="15" customHeight="1" x14ac:dyDescent="0.25">
      <c r="A9" s="11">
        <v>511</v>
      </c>
      <c r="B9" s="12" t="s">
        <v>12</v>
      </c>
      <c r="C9" s="13">
        <v>4</v>
      </c>
      <c r="D9" s="76">
        <v>505000</v>
      </c>
      <c r="E9" s="76">
        <v>25000</v>
      </c>
      <c r="F9" s="94">
        <v>530000</v>
      </c>
      <c r="G9" s="95">
        <v>90176</v>
      </c>
      <c r="H9" s="127">
        <v>809900</v>
      </c>
      <c r="I9" s="127">
        <v>10000</v>
      </c>
      <c r="J9" s="127">
        <f t="shared" si="1"/>
        <v>819900</v>
      </c>
      <c r="K9" s="129">
        <v>336419.14</v>
      </c>
      <c r="L9" s="102">
        <v>95236</v>
      </c>
      <c r="M9" s="102">
        <v>3300</v>
      </c>
      <c r="N9" s="102">
        <v>98536</v>
      </c>
      <c r="O9" s="102">
        <v>80855.789999999994</v>
      </c>
      <c r="P9" s="14">
        <v>300000</v>
      </c>
      <c r="Q9" s="14">
        <v>0</v>
      </c>
      <c r="R9" s="14">
        <v>300000</v>
      </c>
      <c r="S9" s="15">
        <v>150727.13</v>
      </c>
      <c r="T9" s="14">
        <v>250000</v>
      </c>
      <c r="U9" s="14">
        <v>1000</v>
      </c>
      <c r="V9" s="14">
        <v>251000</v>
      </c>
      <c r="W9" s="15">
        <v>526907.52</v>
      </c>
      <c r="X9" s="16"/>
      <c r="Y9" s="14">
        <v>700000</v>
      </c>
      <c r="Z9" s="14">
        <v>30000</v>
      </c>
      <c r="AA9" s="14">
        <v>730000</v>
      </c>
      <c r="AB9" s="76">
        <v>694281.43</v>
      </c>
      <c r="AC9" s="14">
        <v>7205</v>
      </c>
      <c r="AD9" s="107"/>
      <c r="AE9" s="108">
        <f>SUM(AC9:AD9)</f>
        <v>7205</v>
      </c>
      <c r="AF9" s="109">
        <v>13434.14</v>
      </c>
      <c r="AG9" s="114">
        <v>1521135</v>
      </c>
      <c r="AH9" s="114">
        <v>15520</v>
      </c>
      <c r="AI9" s="115">
        <f t="shared" si="2"/>
        <v>1536655</v>
      </c>
      <c r="AJ9" s="76">
        <v>315593</v>
      </c>
      <c r="AK9" s="74">
        <v>0</v>
      </c>
      <c r="AL9" s="74"/>
      <c r="AM9" s="76">
        <f t="shared" si="3"/>
        <v>0</v>
      </c>
      <c r="AN9" s="76">
        <v>53</v>
      </c>
      <c r="AO9" s="14">
        <v>19000</v>
      </c>
      <c r="AP9" s="73"/>
      <c r="AQ9" s="14">
        <f t="shared" si="4"/>
        <v>19000</v>
      </c>
      <c r="AR9" s="76">
        <v>6574</v>
      </c>
      <c r="AS9" s="85">
        <v>819583</v>
      </c>
      <c r="AT9" s="85">
        <v>100000</v>
      </c>
      <c r="AU9" s="85">
        <v>919583</v>
      </c>
      <c r="AV9" s="87">
        <v>1407677</v>
      </c>
      <c r="AW9" s="98"/>
      <c r="AX9" s="98">
        <v>287000</v>
      </c>
      <c r="AY9" s="98">
        <v>287000</v>
      </c>
      <c r="AZ9" s="87">
        <v>76447</v>
      </c>
      <c r="BA9" s="85">
        <f t="shared" si="5"/>
        <v>5027059</v>
      </c>
      <c r="BB9" s="85">
        <f t="shared" si="6"/>
        <v>471820</v>
      </c>
      <c r="BC9" s="85">
        <f t="shared" si="0"/>
        <v>5498879</v>
      </c>
      <c r="BD9" s="85">
        <f t="shared" si="7"/>
        <v>3699145.15</v>
      </c>
      <c r="BE9" s="17">
        <f t="shared" si="8"/>
        <v>5498879</v>
      </c>
      <c r="BG9" s="122">
        <f t="shared" si="9"/>
        <v>5027059</v>
      </c>
      <c r="BI9" s="122">
        <f t="shared" si="10"/>
        <v>0</v>
      </c>
    </row>
    <row r="10" spans="1:61" ht="15" customHeight="1" x14ac:dyDescent="0.25">
      <c r="A10" s="11">
        <v>512</v>
      </c>
      <c r="B10" s="12" t="s">
        <v>13</v>
      </c>
      <c r="C10" s="13">
        <v>5</v>
      </c>
      <c r="D10" s="76">
        <v>170000</v>
      </c>
      <c r="E10" s="76">
        <v>65000</v>
      </c>
      <c r="F10" s="94">
        <v>235000</v>
      </c>
      <c r="G10" s="95">
        <v>240481</v>
      </c>
      <c r="H10" s="127">
        <v>60000</v>
      </c>
      <c r="I10" s="127">
        <v>10000</v>
      </c>
      <c r="J10" s="127">
        <f t="shared" si="1"/>
        <v>70000</v>
      </c>
      <c r="K10" s="129">
        <v>69487.55</v>
      </c>
      <c r="L10" s="102">
        <v>327636</v>
      </c>
      <c r="M10" s="102">
        <v>10000</v>
      </c>
      <c r="N10" s="102">
        <v>337636</v>
      </c>
      <c r="O10" s="102">
        <v>312430.8</v>
      </c>
      <c r="P10" s="14">
        <v>150000</v>
      </c>
      <c r="Q10" s="14">
        <v>0</v>
      </c>
      <c r="R10" s="14">
        <v>150000</v>
      </c>
      <c r="S10" s="15">
        <v>220492.76</v>
      </c>
      <c r="T10" s="14">
        <v>70000</v>
      </c>
      <c r="U10" s="14">
        <v>2500</v>
      </c>
      <c r="V10" s="14">
        <v>72500</v>
      </c>
      <c r="W10" s="15">
        <v>64558.64</v>
      </c>
      <c r="X10" s="16"/>
      <c r="Y10" s="14">
        <v>100000</v>
      </c>
      <c r="Z10" s="14">
        <v>2000</v>
      </c>
      <c r="AA10" s="14">
        <v>102000</v>
      </c>
      <c r="AB10" s="76">
        <v>208003.94</v>
      </c>
      <c r="AC10" s="14">
        <v>8870</v>
      </c>
      <c r="AD10" s="107"/>
      <c r="AE10" s="108">
        <f t="shared" ref="AE10:AE22" si="11">SUM(AC10:AD10)</f>
        <v>8870</v>
      </c>
      <c r="AF10" s="109">
        <v>44230.8</v>
      </c>
      <c r="AG10" s="114">
        <v>55330</v>
      </c>
      <c r="AH10" s="114">
        <v>2450</v>
      </c>
      <c r="AI10" s="115">
        <f t="shared" si="2"/>
        <v>57780</v>
      </c>
      <c r="AJ10" s="76">
        <v>77627</v>
      </c>
      <c r="AK10" s="74">
        <v>0</v>
      </c>
      <c r="AL10" s="74"/>
      <c r="AM10" s="76">
        <f t="shared" si="3"/>
        <v>0</v>
      </c>
      <c r="AN10" s="76">
        <v>275</v>
      </c>
      <c r="AO10" s="73">
        <v>0</v>
      </c>
      <c r="AP10" s="73"/>
      <c r="AQ10" s="14">
        <f t="shared" si="4"/>
        <v>0</v>
      </c>
      <c r="AR10" s="76"/>
      <c r="AS10" s="85">
        <v>20</v>
      </c>
      <c r="AT10" s="85">
        <v>10</v>
      </c>
      <c r="AU10" s="85">
        <v>30</v>
      </c>
      <c r="AV10" s="87">
        <v>19</v>
      </c>
      <c r="AW10" s="98"/>
      <c r="AX10" s="98">
        <v>500</v>
      </c>
      <c r="AY10" s="98">
        <v>500</v>
      </c>
      <c r="AZ10" s="87">
        <v>270</v>
      </c>
      <c r="BA10" s="85">
        <f t="shared" si="5"/>
        <v>941856</v>
      </c>
      <c r="BB10" s="85">
        <f t="shared" si="6"/>
        <v>92460</v>
      </c>
      <c r="BC10" s="85">
        <f t="shared" si="0"/>
        <v>1034316</v>
      </c>
      <c r="BD10" s="85">
        <f t="shared" si="7"/>
        <v>1237876.49</v>
      </c>
      <c r="BE10" s="17">
        <f t="shared" si="8"/>
        <v>1034316</v>
      </c>
      <c r="BG10" s="122">
        <f t="shared" si="9"/>
        <v>941856</v>
      </c>
      <c r="BI10" s="122">
        <f t="shared" si="10"/>
        <v>0</v>
      </c>
    </row>
    <row r="11" spans="1:61" ht="15" customHeight="1" x14ac:dyDescent="0.25">
      <c r="A11" s="11">
        <v>513</v>
      </c>
      <c r="B11" s="12" t="s">
        <v>14</v>
      </c>
      <c r="C11" s="13">
        <v>6</v>
      </c>
      <c r="D11" s="83">
        <v>21000</v>
      </c>
      <c r="E11" s="76">
        <v>1000</v>
      </c>
      <c r="F11" s="94">
        <v>22000</v>
      </c>
      <c r="G11" s="95">
        <v>22895</v>
      </c>
      <c r="H11" s="127">
        <v>2500</v>
      </c>
      <c r="I11" s="127">
        <v>3000</v>
      </c>
      <c r="J11" s="127">
        <f t="shared" si="1"/>
        <v>5500</v>
      </c>
      <c r="K11" s="129">
        <v>11472.73</v>
      </c>
      <c r="L11" s="102">
        <v>14120</v>
      </c>
      <c r="M11" s="102">
        <v>800</v>
      </c>
      <c r="N11" s="102">
        <v>14920</v>
      </c>
      <c r="O11" s="102">
        <v>13595.49</v>
      </c>
      <c r="P11" s="14">
        <v>2500</v>
      </c>
      <c r="Q11" s="14">
        <v>0</v>
      </c>
      <c r="R11" s="14">
        <v>2500</v>
      </c>
      <c r="S11" s="15">
        <v>3951.53</v>
      </c>
      <c r="T11" s="14">
        <v>1000</v>
      </c>
      <c r="U11" s="14">
        <v>0</v>
      </c>
      <c r="V11" s="14">
        <v>1000</v>
      </c>
      <c r="W11" s="15">
        <v>441.35</v>
      </c>
      <c r="X11" s="16"/>
      <c r="Y11" s="14"/>
      <c r="Z11" s="14"/>
      <c r="AA11" s="14">
        <v>0</v>
      </c>
      <c r="AB11" s="76">
        <v>2111.36</v>
      </c>
      <c r="AC11" s="14">
        <v>2327</v>
      </c>
      <c r="AD11" s="107">
        <v>280</v>
      </c>
      <c r="AE11" s="108">
        <f t="shared" si="11"/>
        <v>2607</v>
      </c>
      <c r="AF11" s="109">
        <v>5614.61</v>
      </c>
      <c r="AG11" s="114">
        <v>41500</v>
      </c>
      <c r="AH11" s="120">
        <v>2700</v>
      </c>
      <c r="AI11" s="115">
        <f t="shared" si="2"/>
        <v>44200</v>
      </c>
      <c r="AJ11" s="76">
        <v>48082</v>
      </c>
      <c r="AK11" s="74">
        <v>0</v>
      </c>
      <c r="AL11" s="74"/>
      <c r="AM11" s="76">
        <f t="shared" si="3"/>
        <v>0</v>
      </c>
      <c r="AN11" s="76">
        <v>0</v>
      </c>
      <c r="AO11" s="93">
        <v>1000</v>
      </c>
      <c r="AP11" s="121"/>
      <c r="AQ11" s="14">
        <f t="shared" si="4"/>
        <v>1000</v>
      </c>
      <c r="AR11" s="76"/>
      <c r="AS11" s="85">
        <v>250</v>
      </c>
      <c r="AT11" s="85">
        <v>400</v>
      </c>
      <c r="AU11" s="85">
        <v>650</v>
      </c>
      <c r="AV11" s="87">
        <v>638</v>
      </c>
      <c r="AW11" s="98"/>
      <c r="AX11" s="98">
        <v>500</v>
      </c>
      <c r="AY11" s="98">
        <v>500</v>
      </c>
      <c r="AZ11" s="87">
        <v>310</v>
      </c>
      <c r="BA11" s="85">
        <f t="shared" si="5"/>
        <v>86197</v>
      </c>
      <c r="BB11" s="85">
        <f t="shared" si="6"/>
        <v>8680</v>
      </c>
      <c r="BC11" s="85">
        <f t="shared" si="0"/>
        <v>94877</v>
      </c>
      <c r="BD11" s="85">
        <f t="shared" si="7"/>
        <v>109112.06999999999</v>
      </c>
      <c r="BE11" s="17">
        <f t="shared" si="8"/>
        <v>94877</v>
      </c>
      <c r="BG11" s="122">
        <f t="shared" si="9"/>
        <v>86197</v>
      </c>
      <c r="BI11" s="122">
        <f t="shared" si="10"/>
        <v>0</v>
      </c>
    </row>
    <row r="12" spans="1:61" ht="15" customHeight="1" x14ac:dyDescent="0.25">
      <c r="A12" s="11">
        <v>518</v>
      </c>
      <c r="B12" s="12" t="s">
        <v>15</v>
      </c>
      <c r="C12" s="13">
        <v>7</v>
      </c>
      <c r="D12" s="83">
        <v>650000</v>
      </c>
      <c r="E12" s="76">
        <v>110000</v>
      </c>
      <c r="F12" s="94">
        <v>760000</v>
      </c>
      <c r="G12" s="95">
        <v>754082</v>
      </c>
      <c r="H12" s="127">
        <v>270000</v>
      </c>
      <c r="I12" s="127">
        <v>32000</v>
      </c>
      <c r="J12" s="127">
        <f t="shared" si="1"/>
        <v>302000</v>
      </c>
      <c r="K12" s="129">
        <v>304463.89</v>
      </c>
      <c r="L12" s="102">
        <v>1052283</v>
      </c>
      <c r="M12" s="102">
        <v>80000</v>
      </c>
      <c r="N12" s="102">
        <v>1132283</v>
      </c>
      <c r="O12" s="102">
        <v>1013141.7499999998</v>
      </c>
      <c r="P12" s="14">
        <v>800000</v>
      </c>
      <c r="Q12" s="14">
        <v>200000</v>
      </c>
      <c r="R12" s="14">
        <v>1000000</v>
      </c>
      <c r="S12" s="15">
        <v>996483.27</v>
      </c>
      <c r="T12" s="14">
        <v>290000</v>
      </c>
      <c r="U12" s="14">
        <v>15000</v>
      </c>
      <c r="V12" s="14">
        <v>305000</v>
      </c>
      <c r="W12" s="15">
        <v>273704.90999999997</v>
      </c>
      <c r="X12" s="16"/>
      <c r="Y12" s="14">
        <v>640000</v>
      </c>
      <c r="Z12" s="14">
        <v>15000</v>
      </c>
      <c r="AA12" s="14">
        <v>655000</v>
      </c>
      <c r="AB12" s="76">
        <v>2131876.2599999998</v>
      </c>
      <c r="AC12" s="14">
        <v>95093</v>
      </c>
      <c r="AD12" s="107">
        <v>25730</v>
      </c>
      <c r="AE12" s="108">
        <f t="shared" si="11"/>
        <v>120823</v>
      </c>
      <c r="AF12" s="109">
        <v>146265.65</v>
      </c>
      <c r="AG12" s="114">
        <v>2253449</v>
      </c>
      <c r="AH12" s="114">
        <v>123247</v>
      </c>
      <c r="AI12" s="115">
        <f t="shared" si="2"/>
        <v>2376696</v>
      </c>
      <c r="AJ12" s="76">
        <v>1360198</v>
      </c>
      <c r="AK12" s="76">
        <v>23000</v>
      </c>
      <c r="AL12" s="74"/>
      <c r="AM12" s="76">
        <f t="shared" si="3"/>
        <v>23000</v>
      </c>
      <c r="AN12" s="83">
        <v>27001</v>
      </c>
      <c r="AO12" s="14">
        <v>9000</v>
      </c>
      <c r="AP12" s="73"/>
      <c r="AQ12" s="14">
        <f t="shared" si="4"/>
        <v>9000</v>
      </c>
      <c r="AR12" s="76">
        <v>9626</v>
      </c>
      <c r="AS12" s="85">
        <v>419312</v>
      </c>
      <c r="AT12" s="85">
        <v>116000</v>
      </c>
      <c r="AU12" s="85">
        <v>535312</v>
      </c>
      <c r="AV12" s="87">
        <v>532568</v>
      </c>
      <c r="AW12" s="98"/>
      <c r="AX12" s="98">
        <v>77600</v>
      </c>
      <c r="AY12" s="98">
        <v>77600</v>
      </c>
      <c r="AZ12" s="87">
        <v>51286</v>
      </c>
      <c r="BA12" s="85">
        <f t="shared" si="5"/>
        <v>6502137</v>
      </c>
      <c r="BB12" s="85">
        <f t="shared" si="6"/>
        <v>794577</v>
      </c>
      <c r="BC12" s="85">
        <f t="shared" si="0"/>
        <v>7296714</v>
      </c>
      <c r="BD12" s="85">
        <f t="shared" si="7"/>
        <v>7600696.7299999995</v>
      </c>
      <c r="BE12" s="17">
        <f t="shared" si="8"/>
        <v>7296714</v>
      </c>
      <c r="BG12" s="122">
        <f t="shared" si="9"/>
        <v>6502137</v>
      </c>
      <c r="BI12" s="122">
        <f t="shared" si="10"/>
        <v>0</v>
      </c>
    </row>
    <row r="13" spans="1:61" ht="15" customHeight="1" x14ac:dyDescent="0.25">
      <c r="A13" s="11">
        <v>521</v>
      </c>
      <c r="B13" s="12" t="s">
        <v>16</v>
      </c>
      <c r="C13" s="13">
        <v>8</v>
      </c>
      <c r="D13" s="83">
        <v>5990000</v>
      </c>
      <c r="E13" s="76">
        <v>400500</v>
      </c>
      <c r="F13" s="94">
        <v>6390500</v>
      </c>
      <c r="G13" s="95">
        <v>6345400</v>
      </c>
      <c r="H13" s="127">
        <v>3056700</v>
      </c>
      <c r="I13" s="127">
        <v>114000</v>
      </c>
      <c r="J13" s="127">
        <f t="shared" si="1"/>
        <v>3170700</v>
      </c>
      <c r="K13" s="129">
        <v>3126406.1</v>
      </c>
      <c r="L13" s="102">
        <v>5852449</v>
      </c>
      <c r="M13" s="102">
        <v>252486</v>
      </c>
      <c r="N13" s="102">
        <v>6104935</v>
      </c>
      <c r="O13" s="102">
        <v>6041480.0000000009</v>
      </c>
      <c r="P13" s="14">
        <v>5600000</v>
      </c>
      <c r="Q13" s="14">
        <v>90000</v>
      </c>
      <c r="R13" s="14">
        <v>5690000</v>
      </c>
      <c r="S13" s="15">
        <v>5548221.9400000004</v>
      </c>
      <c r="T13" s="14">
        <v>2250000</v>
      </c>
      <c r="U13" s="14">
        <v>30000</v>
      </c>
      <c r="V13" s="14">
        <v>2280000</v>
      </c>
      <c r="W13" s="15">
        <v>2280772.27</v>
      </c>
      <c r="X13" s="16"/>
      <c r="Y13" s="14">
        <v>4412757.6100000003</v>
      </c>
      <c r="Z13" s="14">
        <v>170000</v>
      </c>
      <c r="AA13" s="14">
        <v>4582757.6100000003</v>
      </c>
      <c r="AB13" s="76">
        <v>4726760.8600000003</v>
      </c>
      <c r="AC13" s="14">
        <v>1377017</v>
      </c>
      <c r="AD13" s="107">
        <v>16360</v>
      </c>
      <c r="AE13" s="108">
        <f t="shared" si="11"/>
        <v>1393377</v>
      </c>
      <c r="AF13" s="109">
        <v>1424665.98</v>
      </c>
      <c r="AG13" s="114">
        <v>3346282</v>
      </c>
      <c r="AH13" s="114">
        <v>959820</v>
      </c>
      <c r="AI13" s="115">
        <f t="shared" si="2"/>
        <v>4306102</v>
      </c>
      <c r="AJ13" s="76">
        <v>4253219</v>
      </c>
      <c r="AK13" s="80">
        <v>36826</v>
      </c>
      <c r="AL13" s="74">
        <v>1800</v>
      </c>
      <c r="AM13" s="76">
        <f t="shared" si="3"/>
        <v>38626</v>
      </c>
      <c r="AN13" s="83">
        <v>45233</v>
      </c>
      <c r="AO13" s="14">
        <v>58000</v>
      </c>
      <c r="AP13" s="14">
        <v>13200</v>
      </c>
      <c r="AQ13" s="14">
        <f t="shared" si="4"/>
        <v>71200</v>
      </c>
      <c r="AR13" s="76">
        <v>68351</v>
      </c>
      <c r="AS13" s="85">
        <v>1650000</v>
      </c>
      <c r="AT13" s="85">
        <v>320000</v>
      </c>
      <c r="AU13" s="85">
        <v>1970000</v>
      </c>
      <c r="AV13" s="87">
        <v>1891026</v>
      </c>
      <c r="AW13" s="98"/>
      <c r="AX13" s="98">
        <v>408800</v>
      </c>
      <c r="AY13" s="98">
        <v>408800</v>
      </c>
      <c r="AZ13" s="87">
        <v>247783</v>
      </c>
      <c r="BA13" s="85">
        <f t="shared" si="5"/>
        <v>33630031.609999999</v>
      </c>
      <c r="BB13" s="85">
        <f t="shared" si="6"/>
        <v>2776966</v>
      </c>
      <c r="BC13" s="85">
        <f t="shared" si="0"/>
        <v>36406997.609999999</v>
      </c>
      <c r="BD13" s="85">
        <f t="shared" si="7"/>
        <v>35999319.150000006</v>
      </c>
      <c r="BE13" s="17">
        <f t="shared" si="8"/>
        <v>36406997.609999999</v>
      </c>
      <c r="BG13" s="122">
        <f t="shared" si="9"/>
        <v>33630031.609999999</v>
      </c>
      <c r="BI13" s="122">
        <f t="shared" si="10"/>
        <v>0</v>
      </c>
    </row>
    <row r="14" spans="1:61" ht="15" customHeight="1" x14ac:dyDescent="0.25">
      <c r="A14" s="11">
        <v>524</v>
      </c>
      <c r="B14" s="12" t="s">
        <v>17</v>
      </c>
      <c r="C14" s="13">
        <v>9</v>
      </c>
      <c r="D14" s="83">
        <v>2108480</v>
      </c>
      <c r="E14" s="83">
        <v>140976</v>
      </c>
      <c r="F14" s="83">
        <v>2249456</v>
      </c>
      <c r="G14" s="95">
        <v>2161893</v>
      </c>
      <c r="H14" s="127">
        <v>1075000</v>
      </c>
      <c r="I14" s="127">
        <v>40100</v>
      </c>
      <c r="J14" s="127">
        <f t="shared" si="1"/>
        <v>1115100</v>
      </c>
      <c r="K14" s="129">
        <v>1056289.83</v>
      </c>
      <c r="L14" s="102">
        <v>2057096</v>
      </c>
      <c r="M14" s="102">
        <v>88875</v>
      </c>
      <c r="N14" s="102">
        <v>2145971</v>
      </c>
      <c r="O14" s="102">
        <v>2060392.4099999997</v>
      </c>
      <c r="P14" s="14">
        <v>1971000</v>
      </c>
      <c r="Q14" s="14">
        <v>30000</v>
      </c>
      <c r="R14" s="14">
        <v>2001000</v>
      </c>
      <c r="S14" s="15">
        <v>1909037.12</v>
      </c>
      <c r="T14" s="14">
        <v>750000</v>
      </c>
      <c r="U14" s="14">
        <v>7810</v>
      </c>
      <c r="V14" s="14">
        <v>757810</v>
      </c>
      <c r="W14" s="15">
        <v>779696.66</v>
      </c>
      <c r="X14" s="16"/>
      <c r="Y14" s="14">
        <v>1534316</v>
      </c>
      <c r="Z14" s="14">
        <v>59840</v>
      </c>
      <c r="AA14" s="14">
        <v>1594156</v>
      </c>
      <c r="AB14" s="76">
        <v>1638380.57</v>
      </c>
      <c r="AC14" s="14">
        <v>500830</v>
      </c>
      <c r="AD14" s="107">
        <v>5759</v>
      </c>
      <c r="AE14" s="108">
        <f t="shared" si="11"/>
        <v>506589</v>
      </c>
      <c r="AF14" s="109">
        <v>478624.31</v>
      </c>
      <c r="AG14" s="114">
        <v>1099125</v>
      </c>
      <c r="AH14" s="114">
        <v>298954</v>
      </c>
      <c r="AI14" s="115">
        <f t="shared" si="2"/>
        <v>1398079</v>
      </c>
      <c r="AJ14" s="76">
        <v>1425164</v>
      </c>
      <c r="AK14" s="80">
        <v>12963</v>
      </c>
      <c r="AL14" s="74">
        <v>634</v>
      </c>
      <c r="AM14" s="76">
        <f t="shared" si="3"/>
        <v>13597</v>
      </c>
      <c r="AN14" s="83">
        <v>15029</v>
      </c>
      <c r="AO14" s="14">
        <v>18200</v>
      </c>
      <c r="AP14" s="14">
        <v>3900</v>
      </c>
      <c r="AQ14" s="14">
        <f t="shared" si="4"/>
        <v>22100</v>
      </c>
      <c r="AR14" s="76">
        <v>20189</v>
      </c>
      <c r="AS14" s="85">
        <v>578000</v>
      </c>
      <c r="AT14" s="85">
        <v>112600</v>
      </c>
      <c r="AU14" s="85">
        <v>690600</v>
      </c>
      <c r="AV14" s="87">
        <v>649563</v>
      </c>
      <c r="AW14" s="98"/>
      <c r="AX14" s="98">
        <v>141800</v>
      </c>
      <c r="AY14" s="98">
        <v>141800</v>
      </c>
      <c r="AZ14" s="87">
        <v>86568</v>
      </c>
      <c r="BA14" s="85">
        <f t="shared" si="5"/>
        <v>11705010</v>
      </c>
      <c r="BB14" s="85">
        <f t="shared" si="6"/>
        <v>931248</v>
      </c>
      <c r="BC14" s="85">
        <f t="shared" si="0"/>
        <v>12636258</v>
      </c>
      <c r="BD14" s="85">
        <f t="shared" si="7"/>
        <v>12280826.9</v>
      </c>
      <c r="BE14" s="17">
        <f t="shared" si="8"/>
        <v>12636258</v>
      </c>
      <c r="BG14" s="122">
        <f t="shared" si="9"/>
        <v>11705010</v>
      </c>
      <c r="BI14" s="122">
        <f t="shared" si="10"/>
        <v>0</v>
      </c>
    </row>
    <row r="15" spans="1:61" s="18" customFormat="1" ht="15" customHeight="1" x14ac:dyDescent="0.25">
      <c r="A15" s="11">
        <v>525</v>
      </c>
      <c r="B15" s="12" t="s">
        <v>18</v>
      </c>
      <c r="C15" s="13">
        <v>10</v>
      </c>
      <c r="D15" s="83">
        <v>47500</v>
      </c>
      <c r="E15" s="76">
        <v>500</v>
      </c>
      <c r="F15" s="76">
        <v>48000</v>
      </c>
      <c r="G15" s="95">
        <v>50077</v>
      </c>
      <c r="H15" s="127">
        <v>21200</v>
      </c>
      <c r="I15" s="127">
        <v>220</v>
      </c>
      <c r="J15" s="127">
        <f t="shared" si="1"/>
        <v>21420</v>
      </c>
      <c r="K15" s="129">
        <v>21376.57</v>
      </c>
      <c r="L15" s="102">
        <v>40560</v>
      </c>
      <c r="M15" s="102">
        <v>200</v>
      </c>
      <c r="N15" s="102">
        <v>40760</v>
      </c>
      <c r="O15" s="102">
        <v>40560.47</v>
      </c>
      <c r="P15" s="14">
        <v>40000</v>
      </c>
      <c r="Q15" s="14">
        <v>0</v>
      </c>
      <c r="R15" s="14">
        <v>40000</v>
      </c>
      <c r="S15" s="15">
        <v>35040.949999999997</v>
      </c>
      <c r="T15" s="14">
        <v>15000</v>
      </c>
      <c r="U15" s="14">
        <v>0</v>
      </c>
      <c r="V15" s="14">
        <v>15000</v>
      </c>
      <c r="W15" s="15">
        <v>14471.84</v>
      </c>
      <c r="X15" s="16"/>
      <c r="Y15" s="14">
        <v>37508</v>
      </c>
      <c r="Z15" s="14"/>
      <c r="AA15" s="14">
        <v>37508</v>
      </c>
      <c r="AB15" s="76">
        <v>38978.120000000003</v>
      </c>
      <c r="AC15" s="14">
        <v>11412</v>
      </c>
      <c r="AD15" s="107">
        <v>194</v>
      </c>
      <c r="AE15" s="108">
        <f t="shared" si="11"/>
        <v>11606</v>
      </c>
      <c r="AF15" s="109">
        <v>11733.29</v>
      </c>
      <c r="AG15" s="114">
        <v>21080</v>
      </c>
      <c r="AH15" s="114">
        <v>1393</v>
      </c>
      <c r="AI15" s="115">
        <f t="shared" si="2"/>
        <v>22473</v>
      </c>
      <c r="AJ15" s="84">
        <v>22306</v>
      </c>
      <c r="AK15" s="75">
        <v>0</v>
      </c>
      <c r="AL15" s="75"/>
      <c r="AM15" s="76">
        <f t="shared" si="3"/>
        <v>0</v>
      </c>
      <c r="AN15" s="84">
        <v>0</v>
      </c>
      <c r="AO15" s="73">
        <v>350</v>
      </c>
      <c r="AP15" s="73"/>
      <c r="AQ15" s="14">
        <f t="shared" si="4"/>
        <v>350</v>
      </c>
      <c r="AR15" s="84">
        <v>294</v>
      </c>
      <c r="AS15" s="85">
        <v>16000</v>
      </c>
      <c r="AT15" s="85">
        <v>1300</v>
      </c>
      <c r="AU15" s="85">
        <v>17300</v>
      </c>
      <c r="AV15" s="87">
        <v>15629</v>
      </c>
      <c r="AW15" s="98"/>
      <c r="AX15" s="98">
        <v>1000</v>
      </c>
      <c r="AY15" s="98">
        <v>1000</v>
      </c>
      <c r="AZ15" s="87">
        <v>2199</v>
      </c>
      <c r="BA15" s="85">
        <f t="shared" si="5"/>
        <v>250610</v>
      </c>
      <c r="BB15" s="85">
        <f t="shared" si="6"/>
        <v>4807</v>
      </c>
      <c r="BC15" s="85">
        <f t="shared" si="0"/>
        <v>255417</v>
      </c>
      <c r="BD15" s="85">
        <f t="shared" si="7"/>
        <v>252666.24000000002</v>
      </c>
      <c r="BE15" s="17">
        <f t="shared" si="8"/>
        <v>255417</v>
      </c>
      <c r="BG15" s="122">
        <f t="shared" si="9"/>
        <v>250610</v>
      </c>
      <c r="BI15" s="122">
        <f t="shared" si="10"/>
        <v>0</v>
      </c>
    </row>
    <row r="16" spans="1:61" ht="15" customHeight="1" x14ac:dyDescent="0.25">
      <c r="A16" s="11">
        <v>527</v>
      </c>
      <c r="B16" s="12" t="s">
        <v>19</v>
      </c>
      <c r="C16" s="13">
        <v>11</v>
      </c>
      <c r="D16" s="83">
        <v>219000</v>
      </c>
      <c r="E16" s="76">
        <v>6500</v>
      </c>
      <c r="F16" s="76">
        <v>225500</v>
      </c>
      <c r="G16" s="95">
        <v>222644</v>
      </c>
      <c r="H16" s="127">
        <v>125000</v>
      </c>
      <c r="I16" s="127">
        <v>1500</v>
      </c>
      <c r="J16" s="127">
        <f t="shared" si="1"/>
        <v>126500</v>
      </c>
      <c r="K16" s="129">
        <v>126456.14</v>
      </c>
      <c r="L16" s="102">
        <v>235000</v>
      </c>
      <c r="M16" s="102">
        <v>40</v>
      </c>
      <c r="N16" s="102">
        <v>235040</v>
      </c>
      <c r="O16" s="102">
        <v>244550.75</v>
      </c>
      <c r="P16" s="14">
        <v>310000</v>
      </c>
      <c r="Q16" s="14">
        <v>300</v>
      </c>
      <c r="R16" s="14">
        <v>310300</v>
      </c>
      <c r="S16" s="15">
        <v>268558.74</v>
      </c>
      <c r="T16" s="14">
        <v>85000</v>
      </c>
      <c r="U16" s="14">
        <v>250</v>
      </c>
      <c r="V16" s="14">
        <v>85250</v>
      </c>
      <c r="W16" s="15">
        <v>81635.460000000006</v>
      </c>
      <c r="X16" s="16"/>
      <c r="Y16" s="14">
        <v>170773.73</v>
      </c>
      <c r="Z16" s="14"/>
      <c r="AA16" s="14">
        <v>170773.73</v>
      </c>
      <c r="AB16" s="76">
        <v>178683.54</v>
      </c>
      <c r="AC16" s="14">
        <v>30004</v>
      </c>
      <c r="AD16" s="107">
        <v>912</v>
      </c>
      <c r="AE16" s="108">
        <f t="shared" si="11"/>
        <v>30916</v>
      </c>
      <c r="AF16" s="109">
        <v>37986.25</v>
      </c>
      <c r="AG16" s="114">
        <v>128810</v>
      </c>
      <c r="AH16" s="114">
        <v>13849</v>
      </c>
      <c r="AI16" s="115">
        <f t="shared" si="2"/>
        <v>142659</v>
      </c>
      <c r="AJ16" s="76">
        <v>181029</v>
      </c>
      <c r="AK16" s="74">
        <v>300</v>
      </c>
      <c r="AL16" s="74"/>
      <c r="AM16" s="76">
        <f t="shared" si="3"/>
        <v>300</v>
      </c>
      <c r="AN16" s="83">
        <v>262</v>
      </c>
      <c r="AO16" s="14">
        <v>3300</v>
      </c>
      <c r="AP16" s="73"/>
      <c r="AQ16" s="14">
        <f t="shared" si="4"/>
        <v>3300</v>
      </c>
      <c r="AR16" s="76">
        <v>2938</v>
      </c>
      <c r="AS16" s="85">
        <v>98000</v>
      </c>
      <c r="AT16" s="85">
        <v>9000</v>
      </c>
      <c r="AU16" s="85">
        <v>107000</v>
      </c>
      <c r="AV16" s="87">
        <v>103664</v>
      </c>
      <c r="AW16" s="98"/>
      <c r="AX16" s="98">
        <v>6000</v>
      </c>
      <c r="AY16" s="98">
        <v>6000</v>
      </c>
      <c r="AZ16" s="87">
        <v>13093</v>
      </c>
      <c r="BA16" s="85">
        <f t="shared" si="5"/>
        <v>1405187.73</v>
      </c>
      <c r="BB16" s="85">
        <f t="shared" si="6"/>
        <v>38351</v>
      </c>
      <c r="BC16" s="85">
        <f t="shared" si="0"/>
        <v>1443538.73</v>
      </c>
      <c r="BD16" s="85">
        <f t="shared" si="7"/>
        <v>1461500.88</v>
      </c>
      <c r="BE16" s="17">
        <f t="shared" si="8"/>
        <v>1443538.73</v>
      </c>
      <c r="BG16" s="122">
        <f t="shared" si="9"/>
        <v>1405187.73</v>
      </c>
      <c r="BI16" s="122">
        <f t="shared" si="10"/>
        <v>0</v>
      </c>
    </row>
    <row r="17" spans="1:61" ht="15" customHeight="1" x14ac:dyDescent="0.25">
      <c r="A17" s="11">
        <v>528</v>
      </c>
      <c r="B17" s="12" t="s">
        <v>20</v>
      </c>
      <c r="C17" s="13">
        <v>12</v>
      </c>
      <c r="D17" s="83">
        <v>0</v>
      </c>
      <c r="E17" s="76">
        <v>0</v>
      </c>
      <c r="F17" s="76">
        <v>0</v>
      </c>
      <c r="G17" s="95">
        <v>0</v>
      </c>
      <c r="H17" s="127">
        <v>0</v>
      </c>
      <c r="I17" s="127">
        <v>500</v>
      </c>
      <c r="J17" s="127">
        <f t="shared" si="1"/>
        <v>500</v>
      </c>
      <c r="K17" s="129">
        <v>462.23</v>
      </c>
      <c r="L17" s="102">
        <v>3000</v>
      </c>
      <c r="M17" s="102">
        <v>0</v>
      </c>
      <c r="N17" s="102">
        <v>3000</v>
      </c>
      <c r="O17" s="102">
        <v>2868.43</v>
      </c>
      <c r="P17" s="14">
        <v>0</v>
      </c>
      <c r="Q17" s="14">
        <v>0</v>
      </c>
      <c r="R17" s="14">
        <v>0</v>
      </c>
      <c r="S17" s="15">
        <v>0</v>
      </c>
      <c r="T17" s="14">
        <v>0</v>
      </c>
      <c r="U17" s="14">
        <v>0</v>
      </c>
      <c r="V17" s="14">
        <v>0</v>
      </c>
      <c r="W17" s="15">
        <v>0</v>
      </c>
      <c r="X17" s="16"/>
      <c r="Y17" s="14"/>
      <c r="Z17" s="14"/>
      <c r="AA17" s="14">
        <v>0</v>
      </c>
      <c r="AB17" s="76">
        <v>0</v>
      </c>
      <c r="AC17" s="14">
        <v>3601</v>
      </c>
      <c r="AD17" s="107"/>
      <c r="AE17" s="108">
        <f t="shared" si="11"/>
        <v>3601</v>
      </c>
      <c r="AF17" s="109"/>
      <c r="AG17" s="114">
        <v>0</v>
      </c>
      <c r="AH17" s="114">
        <v>0</v>
      </c>
      <c r="AI17" s="115">
        <f t="shared" si="2"/>
        <v>0</v>
      </c>
      <c r="AJ17" s="76">
        <v>0</v>
      </c>
      <c r="AK17" s="74">
        <v>0</v>
      </c>
      <c r="AL17" s="74"/>
      <c r="AM17" s="76">
        <f t="shared" si="3"/>
        <v>0</v>
      </c>
      <c r="AN17" s="76"/>
      <c r="AO17" s="73">
        <v>0</v>
      </c>
      <c r="AP17" s="73"/>
      <c r="AQ17" s="14">
        <f t="shared" si="4"/>
        <v>0</v>
      </c>
      <c r="AR17" s="76">
        <v>0</v>
      </c>
      <c r="AS17" s="85">
        <v>0</v>
      </c>
      <c r="AT17" s="85">
        <v>0</v>
      </c>
      <c r="AU17" s="85">
        <v>0</v>
      </c>
      <c r="AV17" s="87">
        <v>0</v>
      </c>
      <c r="AW17" s="98"/>
      <c r="AX17" s="98">
        <v>0</v>
      </c>
      <c r="AY17" s="98">
        <v>0</v>
      </c>
      <c r="AZ17" s="87">
        <v>0</v>
      </c>
      <c r="BA17" s="85">
        <f t="shared" si="5"/>
        <v>6601</v>
      </c>
      <c r="BB17" s="85">
        <f t="shared" si="6"/>
        <v>500</v>
      </c>
      <c r="BC17" s="85">
        <f t="shared" si="0"/>
        <v>7101</v>
      </c>
      <c r="BD17" s="85">
        <f t="shared" si="7"/>
        <v>3330.66</v>
      </c>
      <c r="BE17" s="17">
        <f t="shared" si="8"/>
        <v>7101</v>
      </c>
      <c r="BG17" s="122">
        <f t="shared" si="9"/>
        <v>6601</v>
      </c>
      <c r="BI17" s="122">
        <f t="shared" si="10"/>
        <v>0</v>
      </c>
    </row>
    <row r="18" spans="1:61" ht="15" customHeight="1" x14ac:dyDescent="0.25">
      <c r="A18" s="11">
        <v>531</v>
      </c>
      <c r="B18" s="12" t="s">
        <v>21</v>
      </c>
      <c r="C18" s="13">
        <v>13</v>
      </c>
      <c r="D18" s="83">
        <v>0</v>
      </c>
      <c r="E18" s="76">
        <v>1600</v>
      </c>
      <c r="F18" s="76">
        <v>1600</v>
      </c>
      <c r="G18" s="95">
        <v>1595</v>
      </c>
      <c r="H18" s="127">
        <v>0</v>
      </c>
      <c r="I18" s="127">
        <v>260</v>
      </c>
      <c r="J18" s="127">
        <f t="shared" si="1"/>
        <v>260</v>
      </c>
      <c r="K18" s="129">
        <v>259.38</v>
      </c>
      <c r="L18" s="102">
        <v>0</v>
      </c>
      <c r="M18" s="102">
        <v>400</v>
      </c>
      <c r="N18" s="102">
        <v>400</v>
      </c>
      <c r="O18" s="102">
        <v>422.52</v>
      </c>
      <c r="P18" s="59">
        <v>0</v>
      </c>
      <c r="Q18" s="14">
        <v>260</v>
      </c>
      <c r="R18" s="14">
        <v>260</v>
      </c>
      <c r="S18" s="15">
        <v>261.02999999999997</v>
      </c>
      <c r="T18" s="59">
        <v>0</v>
      </c>
      <c r="U18" s="14">
        <v>0</v>
      </c>
      <c r="V18" s="14">
        <v>0</v>
      </c>
      <c r="W18" s="15">
        <v>0</v>
      </c>
      <c r="X18" s="16"/>
      <c r="Y18" s="59"/>
      <c r="Z18" s="14">
        <v>0</v>
      </c>
      <c r="AA18" s="14">
        <v>0</v>
      </c>
      <c r="AB18" s="76">
        <v>0</v>
      </c>
      <c r="AC18" s="14"/>
      <c r="AD18" s="107"/>
      <c r="AE18" s="108"/>
      <c r="AF18" s="109"/>
      <c r="AG18" s="114">
        <v>0</v>
      </c>
      <c r="AH18" s="114">
        <v>400</v>
      </c>
      <c r="AI18" s="115">
        <f t="shared" si="2"/>
        <v>400</v>
      </c>
      <c r="AJ18" s="76">
        <v>411</v>
      </c>
      <c r="AK18" s="74">
        <v>0</v>
      </c>
      <c r="AL18" s="74"/>
      <c r="AM18" s="76">
        <f t="shared" si="3"/>
        <v>0</v>
      </c>
      <c r="AN18" s="76"/>
      <c r="AO18" s="73"/>
      <c r="AP18" s="73">
        <v>100</v>
      </c>
      <c r="AQ18" s="14">
        <f t="shared" si="4"/>
        <v>100</v>
      </c>
      <c r="AR18" s="76">
        <v>0</v>
      </c>
      <c r="AS18" s="85">
        <v>0</v>
      </c>
      <c r="AT18" s="85">
        <v>400</v>
      </c>
      <c r="AU18" s="85">
        <v>400</v>
      </c>
      <c r="AV18" s="87">
        <v>345</v>
      </c>
      <c r="AW18" s="98"/>
      <c r="AX18" s="98">
        <v>1000</v>
      </c>
      <c r="AY18" s="98">
        <v>1000</v>
      </c>
      <c r="AZ18" s="87">
        <v>540</v>
      </c>
      <c r="BA18" s="85">
        <f t="shared" si="5"/>
        <v>0</v>
      </c>
      <c r="BB18" s="85">
        <f t="shared" si="6"/>
        <v>4420</v>
      </c>
      <c r="BC18" s="85">
        <f t="shared" si="0"/>
        <v>4420</v>
      </c>
      <c r="BD18" s="85">
        <f t="shared" si="7"/>
        <v>3833.93</v>
      </c>
      <c r="BE18" s="17">
        <f t="shared" si="8"/>
        <v>4420</v>
      </c>
      <c r="BG18" s="122">
        <f t="shared" si="9"/>
        <v>0</v>
      </c>
      <c r="BI18" s="122">
        <f t="shared" si="10"/>
        <v>0</v>
      </c>
    </row>
    <row r="19" spans="1:61" ht="15" customHeight="1" x14ac:dyDescent="0.25">
      <c r="A19" s="11">
        <v>532</v>
      </c>
      <c r="B19" s="12" t="s">
        <v>22</v>
      </c>
      <c r="C19" s="13">
        <v>14</v>
      </c>
      <c r="D19" s="83">
        <v>1600</v>
      </c>
      <c r="E19" s="76">
        <v>5200</v>
      </c>
      <c r="F19" s="76">
        <v>6800</v>
      </c>
      <c r="G19" s="95">
        <v>6830</v>
      </c>
      <c r="H19" s="127">
        <v>0</v>
      </c>
      <c r="I19" s="127">
        <v>1710</v>
      </c>
      <c r="J19" s="127">
        <f t="shared" si="1"/>
        <v>1710</v>
      </c>
      <c r="K19" s="129">
        <v>1706.87</v>
      </c>
      <c r="L19" s="102">
        <v>762</v>
      </c>
      <c r="M19" s="102">
        <v>3800</v>
      </c>
      <c r="N19" s="102">
        <v>4562</v>
      </c>
      <c r="O19" s="102">
        <v>4565.2700000000004</v>
      </c>
      <c r="P19" s="14">
        <v>0</v>
      </c>
      <c r="Q19" s="14">
        <v>470</v>
      </c>
      <c r="R19" s="14">
        <v>470</v>
      </c>
      <c r="S19" s="15">
        <v>471.15</v>
      </c>
      <c r="T19" s="14">
        <v>0</v>
      </c>
      <c r="U19" s="93">
        <v>874.95</v>
      </c>
      <c r="V19" s="14">
        <v>874.95</v>
      </c>
      <c r="W19" s="15">
        <v>874.95</v>
      </c>
      <c r="X19" s="16"/>
      <c r="Y19" s="14"/>
      <c r="Z19" s="93">
        <v>2194</v>
      </c>
      <c r="AA19" s="14">
        <v>2194</v>
      </c>
      <c r="AB19" s="76">
        <v>2193.98</v>
      </c>
      <c r="AC19" s="14">
        <v>2440</v>
      </c>
      <c r="AD19" s="107"/>
      <c r="AE19" s="108">
        <f t="shared" si="11"/>
        <v>2440</v>
      </c>
      <c r="AF19" s="109">
        <v>2439.38</v>
      </c>
      <c r="AG19" s="114">
        <v>18000</v>
      </c>
      <c r="AH19" s="114">
        <v>0</v>
      </c>
      <c r="AI19" s="115">
        <f t="shared" si="2"/>
        <v>18000</v>
      </c>
      <c r="AJ19" s="76">
        <v>18191</v>
      </c>
      <c r="AK19" s="74">
        <v>0</v>
      </c>
      <c r="AL19" s="74"/>
      <c r="AM19" s="76">
        <f t="shared" si="3"/>
        <v>0</v>
      </c>
      <c r="AN19" s="76"/>
      <c r="AO19" s="14">
        <v>11000</v>
      </c>
      <c r="AP19" s="73"/>
      <c r="AQ19" s="14">
        <f t="shared" si="4"/>
        <v>11000</v>
      </c>
      <c r="AR19" s="76">
        <v>10260</v>
      </c>
      <c r="AS19" s="85">
        <v>138969</v>
      </c>
      <c r="AT19" s="85">
        <v>15373</v>
      </c>
      <c r="AU19" s="85">
        <v>154342</v>
      </c>
      <c r="AV19" s="87">
        <v>154342</v>
      </c>
      <c r="AW19" s="98"/>
      <c r="AX19" s="98">
        <v>9307</v>
      </c>
      <c r="AY19" s="98">
        <f t="shared" ref="AY19:AY42" si="12">AW19+AX19</f>
        <v>9307</v>
      </c>
      <c r="AZ19" s="87">
        <v>9307</v>
      </c>
      <c r="BA19" s="85">
        <f t="shared" si="5"/>
        <v>172771</v>
      </c>
      <c r="BB19" s="85">
        <f t="shared" si="6"/>
        <v>38928.949999999997</v>
      </c>
      <c r="BC19" s="85">
        <f t="shared" si="0"/>
        <v>211699.95</v>
      </c>
      <c r="BD19" s="85">
        <f t="shared" si="7"/>
        <v>211181.6</v>
      </c>
      <c r="BE19" s="17">
        <f t="shared" si="8"/>
        <v>211699.95</v>
      </c>
      <c r="BG19" s="122">
        <f t="shared" si="9"/>
        <v>172771</v>
      </c>
      <c r="BI19" s="122">
        <f t="shared" si="10"/>
        <v>0</v>
      </c>
    </row>
    <row r="20" spans="1:61" ht="15" customHeight="1" x14ac:dyDescent="0.25">
      <c r="A20" s="11">
        <v>538</v>
      </c>
      <c r="B20" s="12" t="s">
        <v>23</v>
      </c>
      <c r="C20" s="13">
        <v>15</v>
      </c>
      <c r="D20" s="83">
        <v>540</v>
      </c>
      <c r="E20" s="76">
        <v>1400</v>
      </c>
      <c r="F20" s="76">
        <v>1940</v>
      </c>
      <c r="G20" s="95">
        <v>1922</v>
      </c>
      <c r="H20" s="127">
        <v>50</v>
      </c>
      <c r="I20" s="127">
        <v>0</v>
      </c>
      <c r="J20" s="127">
        <f t="shared" si="1"/>
        <v>50</v>
      </c>
      <c r="K20" s="129">
        <v>153.38999999999999</v>
      </c>
      <c r="L20" s="102">
        <v>128</v>
      </c>
      <c r="M20" s="102">
        <v>300</v>
      </c>
      <c r="N20" s="102">
        <v>428</v>
      </c>
      <c r="O20" s="102">
        <v>435.59000000000003</v>
      </c>
      <c r="P20" s="14">
        <v>20000</v>
      </c>
      <c r="Q20" s="14">
        <v>0</v>
      </c>
      <c r="R20" s="14">
        <v>20000</v>
      </c>
      <c r="S20" s="15">
        <v>26777.08</v>
      </c>
      <c r="T20" s="14">
        <v>1000</v>
      </c>
      <c r="U20" s="14">
        <v>0</v>
      </c>
      <c r="V20" s="14">
        <v>1000</v>
      </c>
      <c r="W20" s="15">
        <v>1031.47</v>
      </c>
      <c r="X20" s="16"/>
      <c r="Y20" s="14"/>
      <c r="Z20" s="14"/>
      <c r="AA20" s="14">
        <v>0</v>
      </c>
      <c r="AB20" s="76">
        <v>924</v>
      </c>
      <c r="AC20" s="14">
        <v>5155</v>
      </c>
      <c r="AD20" s="107"/>
      <c r="AE20" s="108">
        <f t="shared" si="11"/>
        <v>5155</v>
      </c>
      <c r="AF20" s="109">
        <v>5155.6000000000004</v>
      </c>
      <c r="AG20" s="114">
        <v>0</v>
      </c>
      <c r="AH20" s="114">
        <v>100</v>
      </c>
      <c r="AI20" s="115">
        <f t="shared" si="2"/>
        <v>100</v>
      </c>
      <c r="AJ20" s="76">
        <v>17660</v>
      </c>
      <c r="AK20" s="74">
        <v>0</v>
      </c>
      <c r="AL20" s="74"/>
      <c r="AM20" s="76">
        <f t="shared" si="3"/>
        <v>0</v>
      </c>
      <c r="AN20" s="76"/>
      <c r="AO20" s="73">
        <v>0</v>
      </c>
      <c r="AP20" s="73"/>
      <c r="AQ20" s="14">
        <f t="shared" si="4"/>
        <v>0</v>
      </c>
      <c r="AR20" s="76">
        <v>112</v>
      </c>
      <c r="AS20" s="85">
        <v>300</v>
      </c>
      <c r="AT20" s="85">
        <v>200</v>
      </c>
      <c r="AU20" s="85">
        <v>500</v>
      </c>
      <c r="AV20" s="87">
        <v>419</v>
      </c>
      <c r="AW20" s="98"/>
      <c r="AX20" s="98">
        <v>293</v>
      </c>
      <c r="AY20" s="98">
        <f t="shared" si="12"/>
        <v>293</v>
      </c>
      <c r="AZ20" s="87">
        <v>102</v>
      </c>
      <c r="BA20" s="85">
        <f t="shared" si="5"/>
        <v>27173</v>
      </c>
      <c r="BB20" s="85">
        <f t="shared" si="6"/>
        <v>2293</v>
      </c>
      <c r="BC20" s="85">
        <f t="shared" si="0"/>
        <v>29466</v>
      </c>
      <c r="BD20" s="85">
        <f t="shared" si="7"/>
        <v>54692.13</v>
      </c>
      <c r="BE20" s="17">
        <f t="shared" si="8"/>
        <v>29466</v>
      </c>
      <c r="BG20" s="122">
        <f t="shared" si="9"/>
        <v>27173</v>
      </c>
      <c r="BI20" s="122">
        <f t="shared" si="10"/>
        <v>0</v>
      </c>
    </row>
    <row r="21" spans="1:61" ht="15" customHeight="1" x14ac:dyDescent="0.25">
      <c r="A21" s="11">
        <v>541</v>
      </c>
      <c r="B21" s="12" t="s">
        <v>24</v>
      </c>
      <c r="C21" s="13">
        <v>16</v>
      </c>
      <c r="D21" s="83">
        <v>0</v>
      </c>
      <c r="E21" s="76">
        <v>0</v>
      </c>
      <c r="F21" s="76">
        <v>0</v>
      </c>
      <c r="G21" s="95">
        <v>9</v>
      </c>
      <c r="H21" s="127">
        <v>0</v>
      </c>
      <c r="I21" s="127">
        <v>0</v>
      </c>
      <c r="J21" s="127">
        <f t="shared" si="1"/>
        <v>0</v>
      </c>
      <c r="K21" s="129">
        <v>1025.25</v>
      </c>
      <c r="L21" s="102">
        <v>0</v>
      </c>
      <c r="M21" s="102">
        <v>0</v>
      </c>
      <c r="N21" s="102">
        <v>0</v>
      </c>
      <c r="O21" s="102">
        <v>0</v>
      </c>
      <c r="P21" s="14">
        <v>0</v>
      </c>
      <c r="Q21" s="14">
        <v>0</v>
      </c>
      <c r="R21" s="14">
        <v>0</v>
      </c>
      <c r="S21" s="15">
        <v>0</v>
      </c>
      <c r="T21" s="14">
        <v>0</v>
      </c>
      <c r="U21" s="14">
        <v>0</v>
      </c>
      <c r="V21" s="14">
        <v>0</v>
      </c>
      <c r="W21" s="15">
        <v>0</v>
      </c>
      <c r="X21" s="16"/>
      <c r="Y21" s="14"/>
      <c r="Z21" s="14"/>
      <c r="AA21" s="14">
        <v>0</v>
      </c>
      <c r="AB21" s="76">
        <v>36.28</v>
      </c>
      <c r="AC21" s="14"/>
      <c r="AD21" s="107"/>
      <c r="AE21" s="108"/>
      <c r="AF21" s="109"/>
      <c r="AG21" s="114"/>
      <c r="AH21" s="114"/>
      <c r="AI21" s="115">
        <f t="shared" si="2"/>
        <v>0</v>
      </c>
      <c r="AJ21" s="76">
        <v>0</v>
      </c>
      <c r="AK21" s="74"/>
      <c r="AL21" s="74"/>
      <c r="AM21" s="76">
        <f t="shared" si="3"/>
        <v>0</v>
      </c>
      <c r="AN21" s="76"/>
      <c r="AO21" s="74"/>
      <c r="AP21" s="74"/>
      <c r="AQ21" s="14">
        <f t="shared" si="4"/>
        <v>0</v>
      </c>
      <c r="AR21" s="76"/>
      <c r="AS21" s="85">
        <v>0</v>
      </c>
      <c r="AT21" s="85">
        <v>0</v>
      </c>
      <c r="AU21" s="85">
        <v>0</v>
      </c>
      <c r="AV21" s="87">
        <v>0</v>
      </c>
      <c r="AW21" s="98"/>
      <c r="AX21" s="98"/>
      <c r="AY21" s="98">
        <f t="shared" si="12"/>
        <v>0</v>
      </c>
      <c r="AZ21" s="87"/>
      <c r="BA21" s="85">
        <f t="shared" si="5"/>
        <v>0</v>
      </c>
      <c r="BB21" s="85">
        <f t="shared" si="6"/>
        <v>0</v>
      </c>
      <c r="BC21" s="85">
        <f t="shared" si="0"/>
        <v>0</v>
      </c>
      <c r="BD21" s="85">
        <f t="shared" si="7"/>
        <v>1070.53</v>
      </c>
      <c r="BE21" s="17">
        <f t="shared" si="8"/>
        <v>0</v>
      </c>
      <c r="BG21" s="122">
        <f t="shared" si="9"/>
        <v>0</v>
      </c>
      <c r="BI21" s="122">
        <f t="shared" si="10"/>
        <v>0</v>
      </c>
    </row>
    <row r="22" spans="1:61" ht="15" customHeight="1" x14ac:dyDescent="0.25">
      <c r="A22" s="11">
        <v>542</v>
      </c>
      <c r="B22" s="12" t="s">
        <v>25</v>
      </c>
      <c r="C22" s="13">
        <v>17</v>
      </c>
      <c r="D22" s="83">
        <v>0</v>
      </c>
      <c r="E22" s="76">
        <v>0</v>
      </c>
      <c r="F22" s="76">
        <v>0</v>
      </c>
      <c r="G22" s="95">
        <v>294</v>
      </c>
      <c r="H22" s="127">
        <v>0</v>
      </c>
      <c r="I22" s="127">
        <v>0</v>
      </c>
      <c r="J22" s="127">
        <f t="shared" si="1"/>
        <v>0</v>
      </c>
      <c r="K22" s="129">
        <v>0</v>
      </c>
      <c r="L22" s="102">
        <v>0</v>
      </c>
      <c r="M22" s="102">
        <v>0</v>
      </c>
      <c r="N22" s="102">
        <v>0</v>
      </c>
      <c r="O22" s="102">
        <v>1683.22</v>
      </c>
      <c r="P22" s="14">
        <v>0</v>
      </c>
      <c r="Q22" s="14">
        <v>0</v>
      </c>
      <c r="R22" s="14">
        <v>0</v>
      </c>
      <c r="S22" s="15">
        <v>2.62</v>
      </c>
      <c r="T22" s="14">
        <v>0</v>
      </c>
      <c r="U22" s="14">
        <v>0</v>
      </c>
      <c r="V22" s="14">
        <v>0</v>
      </c>
      <c r="W22" s="15">
        <v>17.5</v>
      </c>
      <c r="X22" s="16"/>
      <c r="Y22" s="14"/>
      <c r="Z22" s="14"/>
      <c r="AA22" s="14">
        <v>0</v>
      </c>
      <c r="AB22" s="76">
        <v>0</v>
      </c>
      <c r="AC22" s="14"/>
      <c r="AD22" s="107"/>
      <c r="AE22" s="108">
        <f t="shared" si="11"/>
        <v>0</v>
      </c>
      <c r="AF22" s="109">
        <v>2127.5300000000002</v>
      </c>
      <c r="AG22" s="114"/>
      <c r="AH22" s="114"/>
      <c r="AI22" s="115">
        <f t="shared" si="2"/>
        <v>0</v>
      </c>
      <c r="AJ22" s="76">
        <v>39</v>
      </c>
      <c r="AK22" s="74"/>
      <c r="AL22" s="74"/>
      <c r="AM22" s="76">
        <f t="shared" si="3"/>
        <v>0</v>
      </c>
      <c r="AN22" s="76"/>
      <c r="AO22" s="73"/>
      <c r="AP22" s="73"/>
      <c r="AQ22" s="14">
        <f t="shared" si="4"/>
        <v>0</v>
      </c>
      <c r="AR22" s="76"/>
      <c r="AS22" s="85">
        <v>0</v>
      </c>
      <c r="AT22" s="85">
        <v>0</v>
      </c>
      <c r="AU22" s="85">
        <v>0</v>
      </c>
      <c r="AV22" s="87">
        <v>335</v>
      </c>
      <c r="AW22" s="98"/>
      <c r="AX22" s="98"/>
      <c r="AY22" s="98">
        <f t="shared" si="12"/>
        <v>0</v>
      </c>
      <c r="AZ22" s="87"/>
      <c r="BA22" s="85">
        <f t="shared" si="5"/>
        <v>0</v>
      </c>
      <c r="BB22" s="85">
        <f t="shared" si="6"/>
        <v>0</v>
      </c>
      <c r="BC22" s="85">
        <f t="shared" ref="BC22:BC41" si="13">F22+J22+N22+R22+V22+AA22+AE22+AI22+AM22+AQ22+AU22+AY22</f>
        <v>0</v>
      </c>
      <c r="BD22" s="85">
        <f t="shared" si="7"/>
        <v>4498.87</v>
      </c>
      <c r="BE22" s="17">
        <f t="shared" si="8"/>
        <v>0</v>
      </c>
      <c r="BG22" s="122">
        <f t="shared" si="9"/>
        <v>0</v>
      </c>
      <c r="BI22" s="122">
        <f t="shared" si="10"/>
        <v>0</v>
      </c>
    </row>
    <row r="23" spans="1:61" ht="15" customHeight="1" x14ac:dyDescent="0.25">
      <c r="A23" s="11">
        <v>543</v>
      </c>
      <c r="B23" s="12" t="s">
        <v>26</v>
      </c>
      <c r="C23" s="13">
        <v>18</v>
      </c>
      <c r="D23" s="83">
        <v>0</v>
      </c>
      <c r="E23" s="76">
        <v>0</v>
      </c>
      <c r="F23" s="76">
        <v>0</v>
      </c>
      <c r="G23" s="95">
        <v>160</v>
      </c>
      <c r="H23" s="127">
        <v>0</v>
      </c>
      <c r="I23" s="127">
        <v>0</v>
      </c>
      <c r="J23" s="127">
        <f t="shared" si="1"/>
        <v>0</v>
      </c>
      <c r="K23" s="129">
        <v>0</v>
      </c>
      <c r="L23" s="102">
        <v>0</v>
      </c>
      <c r="M23" s="102">
        <v>0</v>
      </c>
      <c r="N23" s="102">
        <v>0</v>
      </c>
      <c r="O23" s="102">
        <v>3814.57</v>
      </c>
      <c r="P23" s="14">
        <v>0</v>
      </c>
      <c r="Q23" s="14">
        <v>0</v>
      </c>
      <c r="R23" s="14">
        <v>0</v>
      </c>
      <c r="S23" s="15">
        <v>0</v>
      </c>
      <c r="T23" s="14">
        <v>0</v>
      </c>
      <c r="U23" s="14">
        <v>0</v>
      </c>
      <c r="V23" s="14">
        <v>0</v>
      </c>
      <c r="W23" s="15">
        <v>0</v>
      </c>
      <c r="X23" s="16"/>
      <c r="Y23" s="14"/>
      <c r="Z23" s="14"/>
      <c r="AA23" s="14">
        <v>0</v>
      </c>
      <c r="AB23" s="76">
        <v>0</v>
      </c>
      <c r="AC23" s="105"/>
      <c r="AD23" s="105"/>
      <c r="AE23" s="105"/>
      <c r="AF23" s="106"/>
      <c r="AG23" s="135"/>
      <c r="AH23" s="114"/>
      <c r="AI23" s="115">
        <f t="shared" si="2"/>
        <v>0</v>
      </c>
      <c r="AJ23" s="76">
        <v>7732</v>
      </c>
      <c r="AK23" s="74"/>
      <c r="AL23" s="74"/>
      <c r="AM23" s="76">
        <f t="shared" si="3"/>
        <v>0</v>
      </c>
      <c r="AN23" s="76"/>
      <c r="AO23" s="73"/>
      <c r="AP23" s="73"/>
      <c r="AQ23" s="14">
        <f t="shared" si="4"/>
        <v>0</v>
      </c>
      <c r="AR23" s="76"/>
      <c r="AS23" s="85">
        <v>0</v>
      </c>
      <c r="AT23" s="85">
        <v>0</v>
      </c>
      <c r="AU23" s="85">
        <v>0</v>
      </c>
      <c r="AV23" s="87">
        <v>0</v>
      </c>
      <c r="AW23" s="98"/>
      <c r="AX23" s="98"/>
      <c r="AY23" s="98">
        <f t="shared" si="12"/>
        <v>0</v>
      </c>
      <c r="AZ23" s="87"/>
      <c r="BA23" s="85">
        <f t="shared" si="5"/>
        <v>0</v>
      </c>
      <c r="BB23" s="85">
        <f t="shared" si="6"/>
        <v>0</v>
      </c>
      <c r="BC23" s="85">
        <f t="shared" si="13"/>
        <v>0</v>
      </c>
      <c r="BD23" s="85">
        <f t="shared" si="7"/>
        <v>11706.57</v>
      </c>
      <c r="BE23" s="17">
        <f t="shared" si="8"/>
        <v>0</v>
      </c>
      <c r="BG23" s="122">
        <f t="shared" si="9"/>
        <v>0</v>
      </c>
      <c r="BI23" s="122">
        <f t="shared" si="10"/>
        <v>0</v>
      </c>
    </row>
    <row r="24" spans="1:61" ht="15" customHeight="1" x14ac:dyDescent="0.25">
      <c r="A24" s="11">
        <v>544</v>
      </c>
      <c r="B24" s="12" t="s">
        <v>27</v>
      </c>
      <c r="C24" s="13">
        <v>19</v>
      </c>
      <c r="D24" s="83">
        <v>0</v>
      </c>
      <c r="E24" s="76">
        <v>0</v>
      </c>
      <c r="F24" s="76">
        <v>0</v>
      </c>
      <c r="G24" s="95">
        <v>0</v>
      </c>
      <c r="H24" s="127">
        <v>0</v>
      </c>
      <c r="I24" s="127">
        <v>0</v>
      </c>
      <c r="J24" s="127">
        <f t="shared" si="1"/>
        <v>0</v>
      </c>
      <c r="K24" s="129">
        <v>0</v>
      </c>
      <c r="L24" s="102">
        <v>0</v>
      </c>
      <c r="M24" s="102">
        <v>0</v>
      </c>
      <c r="N24" s="102">
        <v>0</v>
      </c>
      <c r="O24" s="102">
        <v>0</v>
      </c>
      <c r="P24" s="14">
        <v>0</v>
      </c>
      <c r="Q24" s="14">
        <v>0</v>
      </c>
      <c r="R24" s="14">
        <v>0</v>
      </c>
      <c r="S24" s="15">
        <v>0</v>
      </c>
      <c r="T24" s="14">
        <v>0</v>
      </c>
      <c r="U24" s="14">
        <v>0</v>
      </c>
      <c r="V24" s="14">
        <v>0</v>
      </c>
      <c r="W24" s="15">
        <v>0</v>
      </c>
      <c r="X24" s="16"/>
      <c r="Y24" s="14"/>
      <c r="Z24" s="14"/>
      <c r="AA24" s="14">
        <v>0</v>
      </c>
      <c r="AB24" s="76">
        <v>0</v>
      </c>
      <c r="AC24" s="105"/>
      <c r="AD24" s="105"/>
      <c r="AE24" s="105"/>
      <c r="AF24" s="106"/>
      <c r="AG24" s="135"/>
      <c r="AH24" s="114"/>
      <c r="AI24" s="115">
        <f t="shared" si="2"/>
        <v>0</v>
      </c>
      <c r="AJ24" s="76">
        <v>0</v>
      </c>
      <c r="AK24" s="74">
        <v>0</v>
      </c>
      <c r="AL24" s="74"/>
      <c r="AM24" s="76">
        <f t="shared" si="3"/>
        <v>0</v>
      </c>
      <c r="AN24" s="76"/>
      <c r="AO24" s="73">
        <v>0</v>
      </c>
      <c r="AP24" s="73"/>
      <c r="AQ24" s="14">
        <f t="shared" si="4"/>
        <v>0</v>
      </c>
      <c r="AR24" s="76"/>
      <c r="AS24" s="85">
        <v>0</v>
      </c>
      <c r="AT24" s="85">
        <v>0</v>
      </c>
      <c r="AU24" s="85">
        <v>0</v>
      </c>
      <c r="AV24" s="87">
        <v>0</v>
      </c>
      <c r="AW24" s="98"/>
      <c r="AX24" s="98"/>
      <c r="AY24" s="98">
        <f t="shared" si="12"/>
        <v>0</v>
      </c>
      <c r="AZ24" s="87"/>
      <c r="BA24" s="85">
        <f t="shared" si="5"/>
        <v>0</v>
      </c>
      <c r="BB24" s="85">
        <f t="shared" si="6"/>
        <v>0</v>
      </c>
      <c r="BC24" s="85">
        <v>0</v>
      </c>
      <c r="BD24" s="85">
        <f t="shared" si="7"/>
        <v>0</v>
      </c>
      <c r="BE24" s="17">
        <f t="shared" si="8"/>
        <v>0</v>
      </c>
      <c r="BG24" s="122">
        <f t="shared" si="9"/>
        <v>0</v>
      </c>
      <c r="BI24" s="122">
        <f t="shared" si="10"/>
        <v>0</v>
      </c>
    </row>
    <row r="25" spans="1:61" ht="33" customHeight="1" x14ac:dyDescent="0.25">
      <c r="A25" s="11">
        <v>545</v>
      </c>
      <c r="B25" s="12" t="s">
        <v>28</v>
      </c>
      <c r="C25" s="13">
        <v>20</v>
      </c>
      <c r="D25" s="83">
        <v>0</v>
      </c>
      <c r="E25" s="76">
        <v>0</v>
      </c>
      <c r="F25" s="76">
        <v>0</v>
      </c>
      <c r="G25" s="95">
        <v>843</v>
      </c>
      <c r="H25" s="127">
        <v>0</v>
      </c>
      <c r="I25" s="127">
        <v>0</v>
      </c>
      <c r="J25" s="127">
        <f t="shared" si="1"/>
        <v>0</v>
      </c>
      <c r="K25" s="129">
        <v>122</v>
      </c>
      <c r="L25" s="102">
        <v>0</v>
      </c>
      <c r="M25" s="102">
        <v>0</v>
      </c>
      <c r="N25" s="102">
        <v>0</v>
      </c>
      <c r="O25" s="102">
        <v>1042.53</v>
      </c>
      <c r="P25" s="14">
        <v>0</v>
      </c>
      <c r="Q25" s="14">
        <v>0</v>
      </c>
      <c r="R25" s="14">
        <v>0</v>
      </c>
      <c r="S25" s="15">
        <v>918.37</v>
      </c>
      <c r="T25" s="14">
        <v>0</v>
      </c>
      <c r="U25" s="14">
        <v>0</v>
      </c>
      <c r="V25" s="14">
        <v>0</v>
      </c>
      <c r="W25" s="15">
        <v>284.5</v>
      </c>
      <c r="X25" s="16"/>
      <c r="Y25" s="14"/>
      <c r="Z25" s="14"/>
      <c r="AA25" s="14">
        <v>0</v>
      </c>
      <c r="AB25" s="76">
        <v>188.83</v>
      </c>
      <c r="AC25" s="105"/>
      <c r="AD25" s="105"/>
      <c r="AE25" s="105">
        <v>9</v>
      </c>
      <c r="AF25" s="136">
        <v>0</v>
      </c>
      <c r="AG25" s="135"/>
      <c r="AH25" s="114"/>
      <c r="AI25" s="115">
        <f t="shared" si="2"/>
        <v>0</v>
      </c>
      <c r="AJ25" s="76">
        <v>1832</v>
      </c>
      <c r="AK25" s="74">
        <v>0</v>
      </c>
      <c r="AL25" s="74"/>
      <c r="AM25" s="76">
        <f t="shared" si="3"/>
        <v>0</v>
      </c>
      <c r="AN25" s="76"/>
      <c r="AO25" s="74">
        <v>0</v>
      </c>
      <c r="AP25" s="74"/>
      <c r="AQ25" s="14">
        <f t="shared" si="4"/>
        <v>0</v>
      </c>
      <c r="AR25" s="76"/>
      <c r="AS25" s="85">
        <v>0</v>
      </c>
      <c r="AT25" s="85">
        <v>0</v>
      </c>
      <c r="AU25" s="85">
        <v>0</v>
      </c>
      <c r="AV25" s="87">
        <v>0</v>
      </c>
      <c r="AW25" s="98"/>
      <c r="AX25" s="98"/>
      <c r="AY25" s="98">
        <f t="shared" si="12"/>
        <v>0</v>
      </c>
      <c r="AZ25" s="87">
        <v>9</v>
      </c>
      <c r="BA25" s="85">
        <f t="shared" si="5"/>
        <v>0</v>
      </c>
      <c r="BB25" s="85">
        <f t="shared" si="6"/>
        <v>0</v>
      </c>
      <c r="BC25" s="85">
        <v>0</v>
      </c>
      <c r="BD25" s="144">
        <f t="shared" si="7"/>
        <v>5240.2299999999996</v>
      </c>
      <c r="BE25" s="17">
        <f t="shared" si="8"/>
        <v>0</v>
      </c>
      <c r="BG25" s="122">
        <f t="shared" si="9"/>
        <v>0</v>
      </c>
      <c r="BI25" s="122">
        <f t="shared" si="10"/>
        <v>0</v>
      </c>
    </row>
    <row r="26" spans="1:61" ht="15" customHeight="1" x14ac:dyDescent="0.25">
      <c r="A26" s="11">
        <v>546</v>
      </c>
      <c r="B26" s="12" t="s">
        <v>29</v>
      </c>
      <c r="C26" s="13">
        <v>21</v>
      </c>
      <c r="D26" s="83">
        <v>0</v>
      </c>
      <c r="E26" s="76">
        <v>0</v>
      </c>
      <c r="F26" s="76">
        <v>0</v>
      </c>
      <c r="G26" s="95">
        <v>0</v>
      </c>
      <c r="H26" s="127">
        <v>0</v>
      </c>
      <c r="I26" s="127">
        <v>0</v>
      </c>
      <c r="J26" s="127">
        <f t="shared" si="1"/>
        <v>0</v>
      </c>
      <c r="K26" s="129">
        <v>0</v>
      </c>
      <c r="L26" s="102">
        <v>0</v>
      </c>
      <c r="M26" s="102">
        <v>0</v>
      </c>
      <c r="N26" s="102">
        <v>0</v>
      </c>
      <c r="O26" s="102"/>
      <c r="P26" s="14">
        <v>0</v>
      </c>
      <c r="Q26" s="14">
        <v>0</v>
      </c>
      <c r="R26" s="14">
        <v>0</v>
      </c>
      <c r="S26" s="15">
        <v>0</v>
      </c>
      <c r="T26" s="14">
        <v>0</v>
      </c>
      <c r="U26" s="14">
        <v>0</v>
      </c>
      <c r="V26" s="14">
        <v>0</v>
      </c>
      <c r="W26" s="15">
        <v>0</v>
      </c>
      <c r="X26" s="16"/>
      <c r="Y26" s="14"/>
      <c r="Z26" s="14"/>
      <c r="AA26" s="14">
        <v>0</v>
      </c>
      <c r="AB26" s="76">
        <v>0</v>
      </c>
      <c r="AC26" s="105"/>
      <c r="AD26" s="105"/>
      <c r="AE26" s="105"/>
      <c r="AF26" s="106"/>
      <c r="AG26" s="135"/>
      <c r="AH26" s="114"/>
      <c r="AI26" s="115">
        <f t="shared" si="2"/>
        <v>0</v>
      </c>
      <c r="AJ26" s="76"/>
      <c r="AK26" s="74">
        <v>0</v>
      </c>
      <c r="AL26" s="74"/>
      <c r="AM26" s="76">
        <f t="shared" si="3"/>
        <v>0</v>
      </c>
      <c r="AN26" s="76"/>
      <c r="AO26" s="14">
        <v>0</v>
      </c>
      <c r="AP26" s="14"/>
      <c r="AQ26" s="14">
        <f t="shared" si="4"/>
        <v>0</v>
      </c>
      <c r="AR26" s="76"/>
      <c r="AS26" s="85">
        <v>0</v>
      </c>
      <c r="AT26" s="85">
        <v>0</v>
      </c>
      <c r="AU26" s="85">
        <v>0</v>
      </c>
      <c r="AV26" s="87">
        <v>0</v>
      </c>
      <c r="AW26" s="98"/>
      <c r="AX26" s="98"/>
      <c r="AY26" s="98">
        <f t="shared" si="12"/>
        <v>0</v>
      </c>
      <c r="AZ26" s="87"/>
      <c r="BA26" s="85">
        <f t="shared" si="5"/>
        <v>0</v>
      </c>
      <c r="BB26" s="85">
        <f t="shared" si="6"/>
        <v>0</v>
      </c>
      <c r="BC26" s="85">
        <f t="shared" si="13"/>
        <v>0</v>
      </c>
      <c r="BD26" s="85">
        <f t="shared" si="7"/>
        <v>0</v>
      </c>
      <c r="BE26" s="17">
        <f t="shared" si="8"/>
        <v>0</v>
      </c>
      <c r="BG26" s="122">
        <f t="shared" si="9"/>
        <v>0</v>
      </c>
      <c r="BI26" s="122">
        <f t="shared" si="10"/>
        <v>0</v>
      </c>
    </row>
    <row r="27" spans="1:61" ht="15" customHeight="1" x14ac:dyDescent="0.25">
      <c r="A27" s="11">
        <v>547</v>
      </c>
      <c r="B27" s="12" t="s">
        <v>30</v>
      </c>
      <c r="C27" s="13">
        <v>22</v>
      </c>
      <c r="D27" s="83">
        <v>0</v>
      </c>
      <c r="E27" s="76">
        <v>0</v>
      </c>
      <c r="F27" s="76">
        <v>0</v>
      </c>
      <c r="G27" s="95">
        <v>0</v>
      </c>
      <c r="H27" s="127">
        <v>0</v>
      </c>
      <c r="I27" s="127">
        <v>0</v>
      </c>
      <c r="J27" s="127">
        <f t="shared" si="1"/>
        <v>0</v>
      </c>
      <c r="K27" s="129">
        <v>0</v>
      </c>
      <c r="L27" s="102">
        <v>1059</v>
      </c>
      <c r="M27" s="102">
        <v>0</v>
      </c>
      <c r="N27" s="102">
        <v>1059</v>
      </c>
      <c r="O27" s="102">
        <v>1407</v>
      </c>
      <c r="P27" s="14">
        <v>0</v>
      </c>
      <c r="Q27" s="14">
        <v>0</v>
      </c>
      <c r="R27" s="14">
        <v>0</v>
      </c>
      <c r="S27" s="15">
        <v>20078.8</v>
      </c>
      <c r="T27" s="14">
        <v>0</v>
      </c>
      <c r="U27" s="14">
        <v>0</v>
      </c>
      <c r="V27" s="14">
        <v>0</v>
      </c>
      <c r="W27" s="15">
        <v>0</v>
      </c>
      <c r="X27" s="16"/>
      <c r="Y27" s="14"/>
      <c r="Z27" s="14"/>
      <c r="AA27" s="14">
        <v>0</v>
      </c>
      <c r="AB27" s="76">
        <v>0</v>
      </c>
      <c r="AC27" s="14">
        <v>1238</v>
      </c>
      <c r="AD27" s="107"/>
      <c r="AE27" s="108">
        <f t="shared" ref="AE27:AE38" si="14">SUM(AC27:AD27)</f>
        <v>1238</v>
      </c>
      <c r="AF27" s="109">
        <v>4628.59</v>
      </c>
      <c r="AG27" s="114">
        <v>8000</v>
      </c>
      <c r="AH27" s="114"/>
      <c r="AI27" s="115">
        <f t="shared" si="2"/>
        <v>8000</v>
      </c>
      <c r="AJ27" s="76">
        <v>0</v>
      </c>
      <c r="AK27" s="74">
        <v>0</v>
      </c>
      <c r="AL27" s="74"/>
      <c r="AM27" s="76">
        <f t="shared" si="3"/>
        <v>0</v>
      </c>
      <c r="AN27" s="76"/>
      <c r="AO27" s="76">
        <v>0</v>
      </c>
      <c r="AP27" s="74"/>
      <c r="AQ27" s="14">
        <f t="shared" si="4"/>
        <v>0</v>
      </c>
      <c r="AR27" s="76"/>
      <c r="AS27" s="85">
        <v>0</v>
      </c>
      <c r="AT27" s="85">
        <v>0</v>
      </c>
      <c r="AU27" s="85">
        <v>0</v>
      </c>
      <c r="AV27" s="87">
        <v>0</v>
      </c>
      <c r="AW27" s="98"/>
      <c r="AX27" s="98"/>
      <c r="AY27" s="98">
        <f t="shared" si="12"/>
        <v>0</v>
      </c>
      <c r="AZ27" s="87"/>
      <c r="BA27" s="85">
        <f t="shared" si="5"/>
        <v>10297</v>
      </c>
      <c r="BB27" s="85">
        <f t="shared" si="6"/>
        <v>0</v>
      </c>
      <c r="BC27" s="85">
        <f t="shared" si="13"/>
        <v>10297</v>
      </c>
      <c r="BD27" s="85">
        <f t="shared" si="7"/>
        <v>26114.39</v>
      </c>
      <c r="BE27" s="17">
        <f t="shared" si="8"/>
        <v>10297</v>
      </c>
      <c r="BG27" s="122">
        <f t="shared" si="9"/>
        <v>10297</v>
      </c>
      <c r="BI27" s="122">
        <f t="shared" si="10"/>
        <v>0</v>
      </c>
    </row>
    <row r="28" spans="1:61" ht="15" customHeight="1" x14ac:dyDescent="0.25">
      <c r="A28" s="11">
        <v>548</v>
      </c>
      <c r="B28" s="12" t="s">
        <v>31</v>
      </c>
      <c r="C28" s="13">
        <v>23</v>
      </c>
      <c r="D28" s="83">
        <v>0</v>
      </c>
      <c r="E28" s="76">
        <v>0</v>
      </c>
      <c r="F28" s="76">
        <v>0</v>
      </c>
      <c r="G28" s="95">
        <v>0</v>
      </c>
      <c r="H28" s="127">
        <v>0</v>
      </c>
      <c r="I28" s="127">
        <v>0</v>
      </c>
      <c r="J28" s="127">
        <f t="shared" si="1"/>
        <v>0</v>
      </c>
      <c r="K28" s="129">
        <v>0</v>
      </c>
      <c r="L28" s="102">
        <v>0</v>
      </c>
      <c r="M28" s="102">
        <v>0</v>
      </c>
      <c r="N28" s="102">
        <v>0</v>
      </c>
      <c r="O28" s="102">
        <v>0</v>
      </c>
      <c r="P28" s="14">
        <v>0</v>
      </c>
      <c r="Q28" s="14">
        <v>0</v>
      </c>
      <c r="R28" s="14">
        <v>0</v>
      </c>
      <c r="S28" s="15">
        <v>0</v>
      </c>
      <c r="T28" s="14">
        <v>0</v>
      </c>
      <c r="U28" s="14">
        <v>0</v>
      </c>
      <c r="V28" s="14">
        <v>0</v>
      </c>
      <c r="W28" s="15">
        <v>0</v>
      </c>
      <c r="X28" s="16"/>
      <c r="Y28" s="14"/>
      <c r="Z28" s="14"/>
      <c r="AA28" s="14">
        <v>0</v>
      </c>
      <c r="AB28" s="76">
        <v>63947.25</v>
      </c>
      <c r="AC28" s="14"/>
      <c r="AD28" s="107"/>
      <c r="AE28" s="108">
        <f t="shared" si="14"/>
        <v>0</v>
      </c>
      <c r="AF28" s="109">
        <v>260</v>
      </c>
      <c r="AG28" s="114"/>
      <c r="AH28" s="114"/>
      <c r="AI28" s="115">
        <f t="shared" si="2"/>
        <v>0</v>
      </c>
      <c r="AJ28" s="76"/>
      <c r="AK28" s="74">
        <v>0</v>
      </c>
      <c r="AL28" s="74"/>
      <c r="AM28" s="76">
        <f t="shared" si="3"/>
        <v>0</v>
      </c>
      <c r="AN28" s="76"/>
      <c r="AO28" s="76">
        <v>0</v>
      </c>
      <c r="AP28" s="74"/>
      <c r="AQ28" s="14">
        <f t="shared" si="4"/>
        <v>0</v>
      </c>
      <c r="AR28" s="76"/>
      <c r="AS28" s="85">
        <v>0</v>
      </c>
      <c r="AT28" s="85">
        <v>0</v>
      </c>
      <c r="AU28" s="85">
        <v>0</v>
      </c>
      <c r="AV28" s="87">
        <v>41</v>
      </c>
      <c r="AW28" s="98"/>
      <c r="AX28" s="98"/>
      <c r="AY28" s="98">
        <f t="shared" si="12"/>
        <v>0</v>
      </c>
      <c r="AZ28" s="87"/>
      <c r="BA28" s="85">
        <f t="shared" si="5"/>
        <v>0</v>
      </c>
      <c r="BB28" s="85">
        <f t="shared" si="6"/>
        <v>0</v>
      </c>
      <c r="BC28" s="85">
        <f t="shared" si="13"/>
        <v>0</v>
      </c>
      <c r="BD28" s="85">
        <f t="shared" si="7"/>
        <v>64248.25</v>
      </c>
      <c r="BE28" s="17">
        <f t="shared" si="8"/>
        <v>0</v>
      </c>
      <c r="BG28" s="122">
        <f t="shared" si="9"/>
        <v>0</v>
      </c>
      <c r="BI28" s="122">
        <f t="shared" si="10"/>
        <v>0</v>
      </c>
    </row>
    <row r="29" spans="1:61" ht="15" customHeight="1" thickBot="1" x14ac:dyDescent="0.3">
      <c r="A29" s="11">
        <v>549</v>
      </c>
      <c r="B29" s="12" t="s">
        <v>32</v>
      </c>
      <c r="C29" s="13">
        <v>24</v>
      </c>
      <c r="D29" s="83">
        <v>1260000</v>
      </c>
      <c r="E29" s="76">
        <v>1200</v>
      </c>
      <c r="F29" s="76">
        <v>1261200</v>
      </c>
      <c r="G29" s="95">
        <v>1266831</v>
      </c>
      <c r="H29" s="127">
        <v>385000</v>
      </c>
      <c r="I29" s="127">
        <v>500</v>
      </c>
      <c r="J29" s="127">
        <f t="shared" si="1"/>
        <v>385500</v>
      </c>
      <c r="K29" s="129">
        <v>418723.9</v>
      </c>
      <c r="L29" s="102">
        <v>729277</v>
      </c>
      <c r="M29" s="102">
        <v>493</v>
      </c>
      <c r="N29" s="102">
        <v>729770</v>
      </c>
      <c r="O29" s="102">
        <v>842399.15000000014</v>
      </c>
      <c r="P29" s="14">
        <v>1600000</v>
      </c>
      <c r="Q29" s="14">
        <v>20000</v>
      </c>
      <c r="R29" s="14">
        <v>1620000</v>
      </c>
      <c r="S29" s="15">
        <v>1607795.6</v>
      </c>
      <c r="T29" s="14">
        <v>360000</v>
      </c>
      <c r="U29" s="14">
        <v>0</v>
      </c>
      <c r="V29" s="14">
        <v>360000</v>
      </c>
      <c r="W29" s="15">
        <v>334687.01</v>
      </c>
      <c r="X29" s="16"/>
      <c r="Y29" s="14">
        <v>648000</v>
      </c>
      <c r="Z29" s="14"/>
      <c r="AA29" s="14">
        <v>648000</v>
      </c>
      <c r="AB29" s="76">
        <v>843930.05</v>
      </c>
      <c r="AC29" s="14">
        <v>245739</v>
      </c>
      <c r="AD29" s="107"/>
      <c r="AE29" s="108">
        <f t="shared" si="14"/>
        <v>245739</v>
      </c>
      <c r="AF29" s="109">
        <v>266933.15000000002</v>
      </c>
      <c r="AG29" s="114">
        <v>2097966</v>
      </c>
      <c r="AH29" s="114">
        <v>286043</v>
      </c>
      <c r="AI29" s="115">
        <f t="shared" si="2"/>
        <v>2384009</v>
      </c>
      <c r="AJ29" s="76">
        <v>1128197</v>
      </c>
      <c r="AK29" s="74">
        <v>5982</v>
      </c>
      <c r="AL29" s="74"/>
      <c r="AM29" s="76">
        <f t="shared" si="3"/>
        <v>5982</v>
      </c>
      <c r="AN29" s="76">
        <v>351</v>
      </c>
      <c r="AO29" s="73">
        <v>100</v>
      </c>
      <c r="AP29" s="73"/>
      <c r="AQ29" s="14">
        <f t="shared" si="4"/>
        <v>100</v>
      </c>
      <c r="AR29" s="76">
        <v>95</v>
      </c>
      <c r="AS29" s="85">
        <v>20000</v>
      </c>
      <c r="AT29" s="85">
        <v>29600</v>
      </c>
      <c r="AU29" s="85">
        <v>49600</v>
      </c>
      <c r="AV29" s="87">
        <v>61</v>
      </c>
      <c r="AW29" s="138"/>
      <c r="AX29" s="138">
        <v>33800</v>
      </c>
      <c r="AY29" s="139">
        <v>33800</v>
      </c>
      <c r="AZ29" s="140">
        <v>29072</v>
      </c>
      <c r="BA29" s="85">
        <f t="shared" si="5"/>
        <v>7352064</v>
      </c>
      <c r="BB29" s="85">
        <f t="shared" si="6"/>
        <v>371636</v>
      </c>
      <c r="BC29" s="85">
        <f t="shared" si="13"/>
        <v>7723700</v>
      </c>
      <c r="BD29" s="85">
        <f t="shared" si="7"/>
        <v>6739075.8600000013</v>
      </c>
      <c r="BE29" s="17">
        <f t="shared" si="8"/>
        <v>7723700</v>
      </c>
      <c r="BG29" s="122">
        <f t="shared" si="9"/>
        <v>7352064</v>
      </c>
      <c r="BI29" s="122">
        <f t="shared" si="10"/>
        <v>0</v>
      </c>
    </row>
    <row r="30" spans="1:61" ht="21" customHeight="1" x14ac:dyDescent="0.25">
      <c r="A30" s="65">
        <v>551</v>
      </c>
      <c r="B30" s="66" t="s">
        <v>33</v>
      </c>
      <c r="C30" s="13">
        <v>25</v>
      </c>
      <c r="D30" s="94">
        <v>506000</v>
      </c>
      <c r="E30" s="76">
        <v>2600</v>
      </c>
      <c r="F30" s="76">
        <v>508600</v>
      </c>
      <c r="G30" s="95">
        <v>503993</v>
      </c>
      <c r="H30" s="127">
        <v>444900</v>
      </c>
      <c r="I30" s="127">
        <v>0</v>
      </c>
      <c r="J30" s="127">
        <f t="shared" si="1"/>
        <v>444900</v>
      </c>
      <c r="K30" s="129">
        <v>429558.03</v>
      </c>
      <c r="L30" s="102">
        <v>900220</v>
      </c>
      <c r="M30" s="102">
        <v>9386</v>
      </c>
      <c r="N30" s="102">
        <v>909606</v>
      </c>
      <c r="O30" s="102">
        <v>684609.03</v>
      </c>
      <c r="P30" s="14">
        <v>1300000</v>
      </c>
      <c r="Q30" s="14">
        <v>1500</v>
      </c>
      <c r="R30" s="14">
        <v>1301500</v>
      </c>
      <c r="S30" s="15">
        <v>1273021.99</v>
      </c>
      <c r="T30" s="14">
        <v>85000</v>
      </c>
      <c r="U30" s="14">
        <v>0</v>
      </c>
      <c r="V30" s="14">
        <v>85000</v>
      </c>
      <c r="W30" s="15">
        <v>82513.78</v>
      </c>
      <c r="X30" s="16"/>
      <c r="Y30" s="14">
        <v>4511797.62</v>
      </c>
      <c r="Z30" s="14"/>
      <c r="AA30" s="14">
        <v>4511797.62</v>
      </c>
      <c r="AB30" s="76">
        <v>2142374.4900000002</v>
      </c>
      <c r="AC30" s="14">
        <v>114110</v>
      </c>
      <c r="AD30" s="107"/>
      <c r="AE30" s="108">
        <f t="shared" si="14"/>
        <v>114110</v>
      </c>
      <c r="AF30" s="109">
        <v>77418.55</v>
      </c>
      <c r="AG30" s="116">
        <v>6292000</v>
      </c>
      <c r="AH30" s="117">
        <v>1000</v>
      </c>
      <c r="AI30" s="115">
        <f t="shared" si="2"/>
        <v>6293000</v>
      </c>
      <c r="AJ30" s="76">
        <v>6729331</v>
      </c>
      <c r="AK30" s="74">
        <v>160</v>
      </c>
      <c r="AL30" s="74"/>
      <c r="AM30" s="76">
        <f t="shared" si="3"/>
        <v>160</v>
      </c>
      <c r="AN30" s="76">
        <v>166</v>
      </c>
      <c r="AO30" s="76">
        <v>50500</v>
      </c>
      <c r="AP30" s="74"/>
      <c r="AQ30" s="14">
        <f t="shared" si="4"/>
        <v>50500</v>
      </c>
      <c r="AR30" s="76">
        <v>51496</v>
      </c>
      <c r="AS30" s="85">
        <v>134316</v>
      </c>
      <c r="AT30" s="85">
        <v>0</v>
      </c>
      <c r="AU30" s="85">
        <v>134316</v>
      </c>
      <c r="AV30" s="87">
        <v>134316</v>
      </c>
      <c r="AW30" s="98">
        <v>113300</v>
      </c>
      <c r="AX30" s="98">
        <v>3000</v>
      </c>
      <c r="AY30" s="98">
        <v>116300</v>
      </c>
      <c r="AZ30" s="87">
        <v>114321</v>
      </c>
      <c r="BA30" s="85">
        <f t="shared" si="5"/>
        <v>14452303.620000001</v>
      </c>
      <c r="BB30" s="85">
        <f t="shared" si="6"/>
        <v>17486</v>
      </c>
      <c r="BC30" s="85">
        <f>BA30+BB30</f>
        <v>14469789.620000001</v>
      </c>
      <c r="BD30" s="85">
        <f t="shared" si="7"/>
        <v>12223118.869999997</v>
      </c>
      <c r="BE30" s="17">
        <f t="shared" si="8"/>
        <v>14469789.620000001</v>
      </c>
      <c r="BG30" s="122">
        <f t="shared" si="9"/>
        <v>14452303.620000001</v>
      </c>
      <c r="BI30" s="122">
        <f t="shared" si="10"/>
        <v>0</v>
      </c>
    </row>
    <row r="31" spans="1:61" ht="16.899999999999999" customHeight="1" x14ac:dyDescent="0.2">
      <c r="A31" s="11">
        <v>552</v>
      </c>
      <c r="B31" s="19" t="s">
        <v>34</v>
      </c>
      <c r="C31" s="13">
        <v>26</v>
      </c>
      <c r="D31" s="83">
        <v>0</v>
      </c>
      <c r="E31" s="76">
        <v>0</v>
      </c>
      <c r="F31" s="76">
        <v>0</v>
      </c>
      <c r="G31" s="95">
        <v>536</v>
      </c>
      <c r="H31" s="127">
        <v>0</v>
      </c>
      <c r="I31" s="127">
        <v>0</v>
      </c>
      <c r="J31" s="127">
        <f t="shared" si="1"/>
        <v>0</v>
      </c>
      <c r="K31" s="129">
        <v>0</v>
      </c>
      <c r="L31" s="102">
        <v>0</v>
      </c>
      <c r="M31" s="102">
        <v>0</v>
      </c>
      <c r="N31" s="102">
        <v>0</v>
      </c>
      <c r="O31" s="102">
        <v>0</v>
      </c>
      <c r="P31" s="14">
        <v>0</v>
      </c>
      <c r="Q31" s="14">
        <v>0</v>
      </c>
      <c r="R31" s="14">
        <v>0</v>
      </c>
      <c r="S31" s="15">
        <v>0</v>
      </c>
      <c r="T31" s="14">
        <v>0</v>
      </c>
      <c r="U31" s="14">
        <v>0</v>
      </c>
      <c r="V31" s="14">
        <v>0</v>
      </c>
      <c r="W31" s="15">
        <v>0</v>
      </c>
      <c r="X31" s="16"/>
      <c r="Y31" s="14"/>
      <c r="Z31" s="14"/>
      <c r="AA31" s="14">
        <v>0</v>
      </c>
      <c r="AB31" s="76">
        <v>0</v>
      </c>
      <c r="AC31" s="14"/>
      <c r="AD31" s="107"/>
      <c r="AE31" s="108">
        <f t="shared" si="14"/>
        <v>0</v>
      </c>
      <c r="AF31" s="109"/>
      <c r="AG31" s="76"/>
      <c r="AH31" s="74"/>
      <c r="AI31" s="115">
        <f t="shared" si="2"/>
        <v>0</v>
      </c>
      <c r="AJ31" s="76"/>
      <c r="AK31" s="74">
        <v>0</v>
      </c>
      <c r="AL31" s="74"/>
      <c r="AM31" s="76">
        <f t="shared" si="3"/>
        <v>0</v>
      </c>
      <c r="AN31" s="76"/>
      <c r="AO31" s="76">
        <v>0</v>
      </c>
      <c r="AP31" s="74"/>
      <c r="AQ31" s="14">
        <f t="shared" si="4"/>
        <v>0</v>
      </c>
      <c r="AR31" s="76"/>
      <c r="AS31" s="85">
        <v>0</v>
      </c>
      <c r="AT31" s="85">
        <v>0</v>
      </c>
      <c r="AU31" s="85">
        <v>0</v>
      </c>
      <c r="AV31" s="87">
        <v>20</v>
      </c>
      <c r="AW31" s="98"/>
      <c r="AX31" s="98"/>
      <c r="AY31" s="98">
        <f t="shared" si="12"/>
        <v>0</v>
      </c>
      <c r="AZ31" s="87"/>
      <c r="BA31" s="85">
        <f t="shared" si="5"/>
        <v>0</v>
      </c>
      <c r="BB31" s="85">
        <f t="shared" si="6"/>
        <v>0</v>
      </c>
      <c r="BC31" s="85">
        <f t="shared" si="13"/>
        <v>0</v>
      </c>
      <c r="BD31" s="85">
        <f t="shared" si="7"/>
        <v>556</v>
      </c>
      <c r="BE31" s="17">
        <f t="shared" si="8"/>
        <v>0</v>
      </c>
      <c r="BG31" s="122">
        <f t="shared" si="9"/>
        <v>0</v>
      </c>
      <c r="BI31" s="122">
        <f t="shared" si="10"/>
        <v>0</v>
      </c>
    </row>
    <row r="32" spans="1:61" ht="15" customHeight="1" x14ac:dyDescent="0.2">
      <c r="A32" s="11">
        <v>553</v>
      </c>
      <c r="B32" s="12" t="s">
        <v>35</v>
      </c>
      <c r="C32" s="13">
        <v>27</v>
      </c>
      <c r="D32" s="83">
        <v>0</v>
      </c>
      <c r="E32" s="76">
        <v>0</v>
      </c>
      <c r="F32" s="76">
        <v>0</v>
      </c>
      <c r="G32" s="95">
        <v>0</v>
      </c>
      <c r="H32" s="127">
        <v>0</v>
      </c>
      <c r="I32" s="127">
        <v>0</v>
      </c>
      <c r="J32" s="127">
        <f t="shared" si="1"/>
        <v>0</v>
      </c>
      <c r="K32" s="129">
        <v>0</v>
      </c>
      <c r="L32" s="102">
        <v>0</v>
      </c>
      <c r="M32" s="102">
        <v>0</v>
      </c>
      <c r="N32" s="102">
        <v>0</v>
      </c>
      <c r="O32" s="102">
        <v>0</v>
      </c>
      <c r="P32" s="14">
        <v>0</v>
      </c>
      <c r="Q32" s="14">
        <v>0</v>
      </c>
      <c r="R32" s="14">
        <v>0</v>
      </c>
      <c r="S32" s="15">
        <v>0</v>
      </c>
      <c r="T32" s="14">
        <v>0</v>
      </c>
      <c r="U32" s="14">
        <v>0</v>
      </c>
      <c r="V32" s="14">
        <v>0</v>
      </c>
      <c r="W32" s="15">
        <v>0</v>
      </c>
      <c r="X32" s="16"/>
      <c r="Y32" s="14"/>
      <c r="Z32" s="14"/>
      <c r="AA32" s="14">
        <v>0</v>
      </c>
      <c r="AB32" s="76">
        <v>0</v>
      </c>
      <c r="AC32" s="14"/>
      <c r="AD32" s="107"/>
      <c r="AE32" s="108">
        <f t="shared" si="14"/>
        <v>0</v>
      </c>
      <c r="AF32" s="109"/>
      <c r="AG32" s="76"/>
      <c r="AH32" s="74"/>
      <c r="AI32" s="115">
        <f t="shared" si="2"/>
        <v>0</v>
      </c>
      <c r="AJ32" s="76"/>
      <c r="AK32" s="74">
        <v>0</v>
      </c>
      <c r="AL32" s="74"/>
      <c r="AM32" s="76">
        <f t="shared" si="3"/>
        <v>0</v>
      </c>
      <c r="AN32" s="76"/>
      <c r="AO32" s="76">
        <v>0</v>
      </c>
      <c r="AP32" s="74"/>
      <c r="AQ32" s="14">
        <f t="shared" si="4"/>
        <v>0</v>
      </c>
      <c r="AR32" s="76"/>
      <c r="AS32" s="85">
        <v>0</v>
      </c>
      <c r="AT32" s="85">
        <v>0</v>
      </c>
      <c r="AU32" s="85">
        <v>0</v>
      </c>
      <c r="AV32" s="87">
        <v>0</v>
      </c>
      <c r="AW32" s="98"/>
      <c r="AX32" s="98"/>
      <c r="AY32" s="98">
        <f t="shared" si="12"/>
        <v>0</v>
      </c>
      <c r="AZ32" s="87"/>
      <c r="BA32" s="85">
        <f t="shared" si="5"/>
        <v>0</v>
      </c>
      <c r="BB32" s="85">
        <f t="shared" si="6"/>
        <v>0</v>
      </c>
      <c r="BC32" s="85">
        <f t="shared" si="13"/>
        <v>0</v>
      </c>
      <c r="BD32" s="85">
        <f t="shared" si="7"/>
        <v>0</v>
      </c>
      <c r="BE32" s="17">
        <f t="shared" si="8"/>
        <v>0</v>
      </c>
      <c r="BG32" s="122">
        <f t="shared" si="9"/>
        <v>0</v>
      </c>
      <c r="BI32" s="122">
        <f t="shared" si="10"/>
        <v>0</v>
      </c>
    </row>
    <row r="33" spans="1:61" ht="15" customHeight="1" x14ac:dyDescent="0.2">
      <c r="A33" s="11">
        <v>554</v>
      </c>
      <c r="B33" s="12" t="s">
        <v>36</v>
      </c>
      <c r="C33" s="13">
        <v>28</v>
      </c>
      <c r="D33" s="83">
        <v>0</v>
      </c>
      <c r="E33" s="76">
        <v>0</v>
      </c>
      <c r="F33" s="76">
        <v>0</v>
      </c>
      <c r="G33" s="95">
        <v>0</v>
      </c>
      <c r="H33" s="127">
        <v>0</v>
      </c>
      <c r="I33" s="127">
        <v>0</v>
      </c>
      <c r="J33" s="127">
        <f t="shared" si="1"/>
        <v>0</v>
      </c>
      <c r="K33" s="129">
        <v>0</v>
      </c>
      <c r="L33" s="102">
        <v>0</v>
      </c>
      <c r="M33" s="102">
        <v>0</v>
      </c>
      <c r="N33" s="102">
        <v>0</v>
      </c>
      <c r="O33" s="102">
        <v>0</v>
      </c>
      <c r="P33" s="14">
        <v>0</v>
      </c>
      <c r="Q33" s="14">
        <v>0</v>
      </c>
      <c r="R33" s="14">
        <v>0</v>
      </c>
      <c r="S33" s="15">
        <v>0</v>
      </c>
      <c r="T33" s="14">
        <v>0</v>
      </c>
      <c r="U33" s="14">
        <v>0</v>
      </c>
      <c r="V33" s="14">
        <v>0</v>
      </c>
      <c r="W33" s="15">
        <v>0</v>
      </c>
      <c r="X33" s="16"/>
      <c r="Y33" s="14"/>
      <c r="Z33" s="14"/>
      <c r="AA33" s="14">
        <v>0</v>
      </c>
      <c r="AB33" s="76">
        <v>0</v>
      </c>
      <c r="AC33" s="14"/>
      <c r="AD33" s="107"/>
      <c r="AE33" s="108">
        <f t="shared" si="14"/>
        <v>0</v>
      </c>
      <c r="AF33" s="109"/>
      <c r="AG33" s="76"/>
      <c r="AH33" s="74"/>
      <c r="AI33" s="115">
        <f t="shared" si="2"/>
        <v>0</v>
      </c>
      <c r="AJ33" s="76"/>
      <c r="AK33" s="74">
        <v>0</v>
      </c>
      <c r="AL33" s="74"/>
      <c r="AM33" s="76">
        <f t="shared" si="3"/>
        <v>0</v>
      </c>
      <c r="AN33" s="76"/>
      <c r="AO33" s="76"/>
      <c r="AP33" s="74"/>
      <c r="AQ33" s="14">
        <f t="shared" si="4"/>
        <v>0</v>
      </c>
      <c r="AR33" s="76"/>
      <c r="AS33" s="85">
        <v>0</v>
      </c>
      <c r="AT33" s="85">
        <v>0</v>
      </c>
      <c r="AU33" s="85">
        <v>0</v>
      </c>
      <c r="AV33" s="87">
        <v>0</v>
      </c>
      <c r="AW33" s="98"/>
      <c r="AX33" s="98"/>
      <c r="AY33" s="98">
        <f t="shared" si="12"/>
        <v>0</v>
      </c>
      <c r="AZ33" s="87"/>
      <c r="BA33" s="85">
        <f t="shared" si="5"/>
        <v>0</v>
      </c>
      <c r="BB33" s="85">
        <f t="shared" si="6"/>
        <v>0</v>
      </c>
      <c r="BC33" s="85">
        <f t="shared" si="13"/>
        <v>0</v>
      </c>
      <c r="BD33" s="85">
        <f t="shared" si="7"/>
        <v>0</v>
      </c>
      <c r="BE33" s="17">
        <f t="shared" si="8"/>
        <v>0</v>
      </c>
      <c r="BG33" s="122">
        <f t="shared" si="9"/>
        <v>0</v>
      </c>
      <c r="BI33" s="122">
        <f t="shared" si="10"/>
        <v>0</v>
      </c>
    </row>
    <row r="34" spans="1:61" ht="15" customHeight="1" x14ac:dyDescent="0.2">
      <c r="A34" s="11">
        <v>555</v>
      </c>
      <c r="B34" s="12" t="s">
        <v>37</v>
      </c>
      <c r="C34" s="13">
        <v>29</v>
      </c>
      <c r="D34" s="83">
        <v>0</v>
      </c>
      <c r="E34" s="76">
        <v>0</v>
      </c>
      <c r="F34" s="76">
        <v>0</v>
      </c>
      <c r="G34" s="95">
        <v>0</v>
      </c>
      <c r="H34" s="127">
        <v>0</v>
      </c>
      <c r="I34" s="127">
        <v>0</v>
      </c>
      <c r="J34" s="127">
        <f t="shared" si="1"/>
        <v>0</v>
      </c>
      <c r="K34" s="129">
        <v>0</v>
      </c>
      <c r="L34" s="102">
        <v>0</v>
      </c>
      <c r="M34" s="102">
        <v>0</v>
      </c>
      <c r="N34" s="102">
        <v>0</v>
      </c>
      <c r="O34" s="102">
        <v>0</v>
      </c>
      <c r="P34" s="14">
        <v>0</v>
      </c>
      <c r="Q34" s="14">
        <v>0</v>
      </c>
      <c r="R34" s="14">
        <v>0</v>
      </c>
      <c r="S34" s="15">
        <v>0</v>
      </c>
      <c r="T34" s="14">
        <v>0</v>
      </c>
      <c r="U34" s="14"/>
      <c r="V34" s="14">
        <v>0</v>
      </c>
      <c r="W34" s="15">
        <v>0</v>
      </c>
      <c r="X34" s="16"/>
      <c r="Y34" s="14"/>
      <c r="Z34" s="14"/>
      <c r="AA34" s="14">
        <v>0</v>
      </c>
      <c r="AB34" s="76">
        <v>0</v>
      </c>
      <c r="AC34" s="105"/>
      <c r="AD34" s="105"/>
      <c r="AE34" s="105"/>
      <c r="AG34" s="76"/>
      <c r="AH34" s="74"/>
      <c r="AI34" s="115">
        <f t="shared" si="2"/>
        <v>0</v>
      </c>
      <c r="AJ34" s="76"/>
      <c r="AK34" s="74">
        <v>0</v>
      </c>
      <c r="AL34" s="74"/>
      <c r="AM34" s="76">
        <f t="shared" si="3"/>
        <v>0</v>
      </c>
      <c r="AN34" s="76"/>
      <c r="AO34" s="76"/>
      <c r="AP34" s="74"/>
      <c r="AQ34" s="14">
        <f t="shared" si="4"/>
        <v>0</v>
      </c>
      <c r="AR34" s="76"/>
      <c r="AS34" s="85">
        <v>0</v>
      </c>
      <c r="AT34" s="85">
        <v>0</v>
      </c>
      <c r="AU34" s="85">
        <v>0</v>
      </c>
      <c r="AV34" s="87">
        <v>0</v>
      </c>
      <c r="AW34" s="98"/>
      <c r="AX34" s="98"/>
      <c r="AY34" s="98">
        <f t="shared" si="12"/>
        <v>0</v>
      </c>
      <c r="AZ34" s="87"/>
      <c r="BA34" s="85">
        <f t="shared" si="5"/>
        <v>0</v>
      </c>
      <c r="BB34" s="85">
        <f t="shared" si="6"/>
        <v>0</v>
      </c>
      <c r="BC34" s="85">
        <v>0</v>
      </c>
      <c r="BD34" s="85">
        <f t="shared" si="7"/>
        <v>0</v>
      </c>
      <c r="BE34" s="17">
        <f t="shared" si="8"/>
        <v>0</v>
      </c>
      <c r="BG34" s="122">
        <f t="shared" si="9"/>
        <v>0</v>
      </c>
      <c r="BI34" s="122">
        <f t="shared" si="10"/>
        <v>0</v>
      </c>
    </row>
    <row r="35" spans="1:61" ht="15" customHeight="1" x14ac:dyDescent="0.2">
      <c r="A35" s="11">
        <v>556</v>
      </c>
      <c r="B35" s="12" t="s">
        <v>38</v>
      </c>
      <c r="C35" s="13">
        <v>30</v>
      </c>
      <c r="D35" s="83">
        <v>600000</v>
      </c>
      <c r="E35" s="76">
        <v>0</v>
      </c>
      <c r="F35" s="76">
        <v>600000</v>
      </c>
      <c r="G35" s="95">
        <v>663464</v>
      </c>
      <c r="H35" s="127">
        <v>290500</v>
      </c>
      <c r="I35" s="127">
        <v>0</v>
      </c>
      <c r="J35" s="127">
        <f t="shared" si="1"/>
        <v>290500</v>
      </c>
      <c r="K35" s="129">
        <v>260873.48</v>
      </c>
      <c r="L35" s="102">
        <v>711421</v>
      </c>
      <c r="M35" s="102">
        <v>0</v>
      </c>
      <c r="N35" s="102">
        <v>711421</v>
      </c>
      <c r="O35" s="102">
        <v>735130</v>
      </c>
      <c r="P35" s="14">
        <v>800000</v>
      </c>
      <c r="Q35" s="14">
        <v>0</v>
      </c>
      <c r="R35" s="14">
        <v>800000</v>
      </c>
      <c r="S35" s="15">
        <v>761472</v>
      </c>
      <c r="T35" s="14">
        <v>230000</v>
      </c>
      <c r="U35" s="14">
        <v>0</v>
      </c>
      <c r="V35" s="14">
        <v>230000</v>
      </c>
      <c r="W35" s="15">
        <v>222142</v>
      </c>
      <c r="X35" s="16"/>
      <c r="Y35" s="14">
        <v>645139</v>
      </c>
      <c r="Z35" s="14"/>
      <c r="AA35" s="14">
        <v>645139</v>
      </c>
      <c r="AB35" s="76">
        <v>583214</v>
      </c>
      <c r="AC35" s="14">
        <v>396067</v>
      </c>
      <c r="AD35" s="107"/>
      <c r="AE35" s="108">
        <f>SUM(AC35:AD35)</f>
        <v>396067</v>
      </c>
      <c r="AF35" s="109">
        <v>397134.6</v>
      </c>
      <c r="AG35" s="76">
        <v>39746</v>
      </c>
      <c r="AH35" s="74">
        <v>0</v>
      </c>
      <c r="AI35" s="115">
        <f t="shared" si="2"/>
        <v>39746</v>
      </c>
      <c r="AJ35" s="76">
        <v>37825</v>
      </c>
      <c r="AK35" s="74">
        <v>0</v>
      </c>
      <c r="AL35" s="74"/>
      <c r="AM35" s="76">
        <f t="shared" si="3"/>
        <v>0</v>
      </c>
      <c r="AN35" s="76"/>
      <c r="AO35" s="76"/>
      <c r="AP35" s="74"/>
      <c r="AQ35" s="14">
        <f t="shared" si="4"/>
        <v>0</v>
      </c>
      <c r="AR35" s="76"/>
      <c r="AS35" s="85">
        <v>0</v>
      </c>
      <c r="AT35" s="85">
        <v>0</v>
      </c>
      <c r="AU35" s="85">
        <v>0</v>
      </c>
      <c r="AV35" s="87">
        <v>0</v>
      </c>
      <c r="AW35" s="98"/>
      <c r="AX35" s="98"/>
      <c r="AY35" s="98">
        <f t="shared" si="12"/>
        <v>0</v>
      </c>
      <c r="AZ35" s="87"/>
      <c r="BA35" s="85">
        <f t="shared" si="5"/>
        <v>3712873</v>
      </c>
      <c r="BB35" s="85">
        <f t="shared" si="6"/>
        <v>0</v>
      </c>
      <c r="BC35" s="85">
        <f t="shared" ref="BC35" si="15">F35+J35+N35+R35+V35+AA35+AE35+AI35+AM35+AQ35+AU35+AY35</f>
        <v>3712873</v>
      </c>
      <c r="BD35" s="85">
        <f t="shared" si="7"/>
        <v>3661255.08</v>
      </c>
      <c r="BE35" s="17">
        <f t="shared" si="8"/>
        <v>3712873</v>
      </c>
      <c r="BG35" s="122">
        <f t="shared" si="9"/>
        <v>3712873</v>
      </c>
      <c r="BI35" s="122">
        <f t="shared" si="10"/>
        <v>0</v>
      </c>
    </row>
    <row r="36" spans="1:61" ht="15" customHeight="1" x14ac:dyDescent="0.2">
      <c r="A36" s="11">
        <v>557</v>
      </c>
      <c r="B36" s="12" t="s">
        <v>39</v>
      </c>
      <c r="C36" s="13">
        <v>31</v>
      </c>
      <c r="D36" s="83">
        <v>0</v>
      </c>
      <c r="E36" s="76">
        <v>0</v>
      </c>
      <c r="F36" s="76">
        <v>0</v>
      </c>
      <c r="G36" s="95">
        <v>0</v>
      </c>
      <c r="H36" s="127" t="s">
        <v>105</v>
      </c>
      <c r="I36" s="127">
        <v>0</v>
      </c>
      <c r="J36" s="127">
        <v>0</v>
      </c>
      <c r="K36" s="129">
        <v>0</v>
      </c>
      <c r="L36" s="102">
        <v>0</v>
      </c>
      <c r="M36" s="102">
        <v>0</v>
      </c>
      <c r="N36" s="102">
        <v>0</v>
      </c>
      <c r="O36" s="102">
        <v>0</v>
      </c>
      <c r="P36" s="14">
        <v>0</v>
      </c>
      <c r="Q36" s="14">
        <v>0</v>
      </c>
      <c r="R36" s="14">
        <v>0</v>
      </c>
      <c r="S36" s="15">
        <v>0</v>
      </c>
      <c r="T36" s="14">
        <v>0</v>
      </c>
      <c r="U36" s="14">
        <v>0</v>
      </c>
      <c r="V36" s="14">
        <v>0</v>
      </c>
      <c r="W36" s="15">
        <v>0</v>
      </c>
      <c r="X36" s="16"/>
      <c r="Y36" s="14"/>
      <c r="Z36" s="14"/>
      <c r="AA36" s="14">
        <v>0</v>
      </c>
      <c r="AB36" s="76">
        <v>0</v>
      </c>
      <c r="AC36" s="14"/>
      <c r="AD36" s="107"/>
      <c r="AE36" s="108">
        <f t="shared" si="14"/>
        <v>0</v>
      </c>
      <c r="AF36" s="109"/>
      <c r="AG36" s="76"/>
      <c r="AH36" s="74"/>
      <c r="AI36" s="115">
        <f t="shared" si="2"/>
        <v>0</v>
      </c>
      <c r="AJ36" s="76"/>
      <c r="AK36" s="74">
        <v>0</v>
      </c>
      <c r="AL36" s="74"/>
      <c r="AM36" s="76">
        <f t="shared" si="3"/>
        <v>0</v>
      </c>
      <c r="AN36" s="76"/>
      <c r="AO36" s="76"/>
      <c r="AP36" s="74"/>
      <c r="AQ36" s="14">
        <f t="shared" si="4"/>
        <v>0</v>
      </c>
      <c r="AR36" s="76"/>
      <c r="AS36" s="85">
        <v>0</v>
      </c>
      <c r="AT36" s="85">
        <v>0</v>
      </c>
      <c r="AU36" s="85">
        <v>0</v>
      </c>
      <c r="AV36" s="87">
        <v>0</v>
      </c>
      <c r="AW36" s="98"/>
      <c r="AX36" s="98"/>
      <c r="AY36" s="98">
        <f t="shared" si="12"/>
        <v>0</v>
      </c>
      <c r="AZ36" s="87"/>
      <c r="BA36" s="85"/>
      <c r="BB36" s="85">
        <f t="shared" si="6"/>
        <v>0</v>
      </c>
      <c r="BC36" s="85">
        <f t="shared" si="13"/>
        <v>0</v>
      </c>
      <c r="BD36" s="85">
        <f t="shared" si="7"/>
        <v>0</v>
      </c>
      <c r="BE36" s="17">
        <f t="shared" si="8"/>
        <v>0</v>
      </c>
      <c r="BG36" s="122">
        <v>0</v>
      </c>
      <c r="BI36" s="122">
        <f t="shared" si="10"/>
        <v>0</v>
      </c>
    </row>
    <row r="37" spans="1:61" ht="15" customHeight="1" x14ac:dyDescent="0.2">
      <c r="A37" s="11">
        <v>558</v>
      </c>
      <c r="B37" s="12" t="s">
        <v>40</v>
      </c>
      <c r="C37" s="13">
        <v>32</v>
      </c>
      <c r="D37" s="76">
        <v>0</v>
      </c>
      <c r="E37" s="76">
        <v>0</v>
      </c>
      <c r="F37" s="76">
        <v>0</v>
      </c>
      <c r="G37" s="95">
        <v>-8108</v>
      </c>
      <c r="H37" s="127">
        <v>0</v>
      </c>
      <c r="I37" s="127">
        <v>0</v>
      </c>
      <c r="J37" s="127">
        <v>8330</v>
      </c>
      <c r="K37" s="129">
        <v>0</v>
      </c>
      <c r="L37" s="102">
        <v>0</v>
      </c>
      <c r="M37" s="102">
        <v>0</v>
      </c>
      <c r="N37" s="102">
        <v>0</v>
      </c>
      <c r="O37" s="102">
        <v>0</v>
      </c>
      <c r="P37" s="14">
        <v>0</v>
      </c>
      <c r="Q37" s="14">
        <v>0</v>
      </c>
      <c r="R37" s="14">
        <v>0</v>
      </c>
      <c r="S37" s="15">
        <v>0</v>
      </c>
      <c r="T37" s="14">
        <v>0</v>
      </c>
      <c r="U37" s="14">
        <v>0</v>
      </c>
      <c r="V37" s="14">
        <v>0</v>
      </c>
      <c r="W37" s="15">
        <v>0</v>
      </c>
      <c r="X37" s="16"/>
      <c r="Y37" s="14"/>
      <c r="Z37" s="14"/>
      <c r="AA37" s="14">
        <v>0</v>
      </c>
      <c r="AB37" s="76"/>
      <c r="AC37" s="14"/>
      <c r="AD37" s="107"/>
      <c r="AE37" s="108">
        <f t="shared" si="14"/>
        <v>0</v>
      </c>
      <c r="AF37" s="109"/>
      <c r="AG37" s="76"/>
      <c r="AH37" s="74"/>
      <c r="AI37" s="115">
        <f t="shared" si="2"/>
        <v>0</v>
      </c>
      <c r="AJ37" s="76">
        <v>-1847</v>
      </c>
      <c r="AK37" s="74">
        <v>0</v>
      </c>
      <c r="AL37" s="74"/>
      <c r="AM37" s="76">
        <f t="shared" si="3"/>
        <v>0</v>
      </c>
      <c r="AN37" s="76"/>
      <c r="AO37" s="76"/>
      <c r="AP37" s="74"/>
      <c r="AQ37" s="14">
        <f t="shared" si="4"/>
        <v>0</v>
      </c>
      <c r="AR37" s="76"/>
      <c r="AS37" s="85">
        <v>0</v>
      </c>
      <c r="AT37" s="85">
        <v>0</v>
      </c>
      <c r="AU37" s="85">
        <v>0</v>
      </c>
      <c r="AV37" s="87">
        <v>-2497</v>
      </c>
      <c r="AW37" s="98"/>
      <c r="AX37" s="98"/>
      <c r="AY37" s="98">
        <f t="shared" si="12"/>
        <v>0</v>
      </c>
      <c r="AZ37" s="87"/>
      <c r="BA37" s="85">
        <f t="shared" si="5"/>
        <v>0</v>
      </c>
      <c r="BB37" s="85">
        <f t="shared" si="6"/>
        <v>0</v>
      </c>
      <c r="BC37" s="85">
        <f t="shared" si="13"/>
        <v>8330</v>
      </c>
      <c r="BD37" s="85">
        <f>AV37+AJ37+J37+G37</f>
        <v>-4122</v>
      </c>
      <c r="BE37" s="17">
        <f t="shared" si="8"/>
        <v>0</v>
      </c>
      <c r="BG37" s="122">
        <f t="shared" si="9"/>
        <v>0</v>
      </c>
      <c r="BI37" s="122">
        <f t="shared" si="10"/>
        <v>0</v>
      </c>
    </row>
    <row r="38" spans="1:61" ht="15" customHeight="1" x14ac:dyDescent="0.2">
      <c r="A38" s="11">
        <v>559</v>
      </c>
      <c r="B38" s="12" t="s">
        <v>41</v>
      </c>
      <c r="C38" s="13">
        <v>33</v>
      </c>
      <c r="D38" s="14">
        <v>0</v>
      </c>
      <c r="E38" s="14">
        <v>0</v>
      </c>
      <c r="F38" s="14">
        <v>0</v>
      </c>
      <c r="G38" s="95">
        <v>0</v>
      </c>
      <c r="H38" s="127">
        <v>0</v>
      </c>
      <c r="I38" s="127">
        <v>0</v>
      </c>
      <c r="J38" s="127">
        <f t="shared" si="1"/>
        <v>0</v>
      </c>
      <c r="K38" s="129">
        <v>0</v>
      </c>
      <c r="L38" s="102">
        <v>0</v>
      </c>
      <c r="M38" s="102">
        <v>0</v>
      </c>
      <c r="N38" s="102">
        <v>0</v>
      </c>
      <c r="O38" s="102">
        <v>0</v>
      </c>
      <c r="P38" s="14">
        <v>0</v>
      </c>
      <c r="Q38" s="14">
        <v>0</v>
      </c>
      <c r="R38" s="14">
        <v>0</v>
      </c>
      <c r="S38" s="15">
        <v>0</v>
      </c>
      <c r="T38" s="14">
        <v>0</v>
      </c>
      <c r="U38" s="14">
        <v>0</v>
      </c>
      <c r="V38" s="14">
        <v>0</v>
      </c>
      <c r="W38" s="15">
        <v>0</v>
      </c>
      <c r="X38" s="16"/>
      <c r="Y38" s="14"/>
      <c r="Z38" s="14"/>
      <c r="AA38" s="14">
        <v>0</v>
      </c>
      <c r="AB38" s="76">
        <v>0</v>
      </c>
      <c r="AC38" s="14"/>
      <c r="AD38" s="107"/>
      <c r="AE38" s="108">
        <f t="shared" si="14"/>
        <v>0</v>
      </c>
      <c r="AF38" s="109"/>
      <c r="AG38" s="76"/>
      <c r="AH38" s="74"/>
      <c r="AI38" s="115">
        <f t="shared" si="2"/>
        <v>0</v>
      </c>
      <c r="AJ38" s="76"/>
      <c r="AK38" s="74">
        <v>0</v>
      </c>
      <c r="AL38" s="74"/>
      <c r="AM38" s="76">
        <f t="shared" si="3"/>
        <v>0</v>
      </c>
      <c r="AN38" s="76"/>
      <c r="AO38" s="76"/>
      <c r="AP38" s="74"/>
      <c r="AQ38" s="14">
        <f t="shared" si="4"/>
        <v>0</v>
      </c>
      <c r="AR38" s="76"/>
      <c r="AS38" s="85">
        <v>0</v>
      </c>
      <c r="AT38" s="85">
        <v>0</v>
      </c>
      <c r="AU38" s="85">
        <v>0</v>
      </c>
      <c r="AV38" s="87">
        <v>0</v>
      </c>
      <c r="AW38" s="98"/>
      <c r="AX38" s="98"/>
      <c r="AY38" s="98">
        <f t="shared" si="12"/>
        <v>0</v>
      </c>
      <c r="AZ38" s="87"/>
      <c r="BA38" s="85">
        <f t="shared" si="5"/>
        <v>0</v>
      </c>
      <c r="BB38" s="85">
        <f t="shared" si="6"/>
        <v>0</v>
      </c>
      <c r="BC38" s="85">
        <f t="shared" si="13"/>
        <v>0</v>
      </c>
      <c r="BD38" s="85">
        <f t="shared" si="7"/>
        <v>0</v>
      </c>
      <c r="BE38" s="17">
        <f t="shared" si="8"/>
        <v>0</v>
      </c>
      <c r="BG38" s="122">
        <f t="shared" si="9"/>
        <v>0</v>
      </c>
      <c r="BI38" s="122">
        <f t="shared" si="10"/>
        <v>0</v>
      </c>
    </row>
    <row r="39" spans="1:61" ht="15" customHeight="1" x14ac:dyDescent="0.2">
      <c r="A39" s="11">
        <v>561</v>
      </c>
      <c r="B39" s="12" t="s">
        <v>42</v>
      </c>
      <c r="C39" s="13">
        <v>34</v>
      </c>
      <c r="D39" s="14">
        <v>0</v>
      </c>
      <c r="E39" s="14">
        <v>0</v>
      </c>
      <c r="F39" s="14">
        <v>0</v>
      </c>
      <c r="G39" s="95">
        <v>0</v>
      </c>
      <c r="H39" s="105">
        <v>0</v>
      </c>
      <c r="I39" s="105"/>
      <c r="J39" s="105"/>
      <c r="K39" s="129">
        <v>0</v>
      </c>
      <c r="L39" s="102">
        <v>0</v>
      </c>
      <c r="M39" s="102">
        <v>0</v>
      </c>
      <c r="N39" s="102">
        <v>0</v>
      </c>
      <c r="O39" s="102">
        <v>0</v>
      </c>
      <c r="P39" s="14">
        <v>0</v>
      </c>
      <c r="Q39" s="14">
        <v>0</v>
      </c>
      <c r="R39" s="14">
        <v>0</v>
      </c>
      <c r="S39" s="15">
        <v>0</v>
      </c>
      <c r="T39" s="14">
        <v>0</v>
      </c>
      <c r="U39" s="14">
        <v>0</v>
      </c>
      <c r="V39" s="14">
        <v>0</v>
      </c>
      <c r="W39" s="15">
        <v>0</v>
      </c>
      <c r="X39" s="16"/>
      <c r="Y39" s="14"/>
      <c r="Z39" s="14"/>
      <c r="AA39" s="14">
        <v>0</v>
      </c>
      <c r="AB39" s="76">
        <v>0</v>
      </c>
      <c r="AC39" s="105">
        <v>0</v>
      </c>
      <c r="AD39" s="105"/>
      <c r="AE39" s="105"/>
      <c r="AG39" s="76"/>
      <c r="AH39" s="74"/>
      <c r="AI39" s="115">
        <f t="shared" si="2"/>
        <v>0</v>
      </c>
      <c r="AJ39" s="76"/>
      <c r="AK39" s="74">
        <v>0</v>
      </c>
      <c r="AL39" s="74"/>
      <c r="AM39" s="76">
        <f t="shared" si="3"/>
        <v>0</v>
      </c>
      <c r="AN39" s="76"/>
      <c r="AO39" s="76"/>
      <c r="AP39" s="74"/>
      <c r="AQ39" s="14">
        <f t="shared" si="4"/>
        <v>0</v>
      </c>
      <c r="AR39" s="76"/>
      <c r="AS39" s="85">
        <v>0</v>
      </c>
      <c r="AT39" s="85">
        <v>0</v>
      </c>
      <c r="AU39" s="85">
        <v>0</v>
      </c>
      <c r="AV39" s="87">
        <v>0</v>
      </c>
      <c r="AW39" s="98"/>
      <c r="AX39" s="98"/>
      <c r="AY39" s="98">
        <f t="shared" si="12"/>
        <v>0</v>
      </c>
      <c r="AZ39" s="87"/>
      <c r="BA39" s="85">
        <f t="shared" si="5"/>
        <v>0</v>
      </c>
      <c r="BB39" s="85">
        <f t="shared" si="6"/>
        <v>0</v>
      </c>
      <c r="BC39" s="85">
        <v>0</v>
      </c>
      <c r="BD39" s="85">
        <f>BB37</f>
        <v>0</v>
      </c>
      <c r="BE39" s="17">
        <f t="shared" si="8"/>
        <v>0</v>
      </c>
      <c r="BG39" s="122">
        <f t="shared" si="9"/>
        <v>0</v>
      </c>
      <c r="BI39" s="122">
        <f t="shared" si="10"/>
        <v>0</v>
      </c>
    </row>
    <row r="40" spans="1:61" ht="15" customHeight="1" x14ac:dyDescent="0.2">
      <c r="A40" s="11">
        <v>562</v>
      </c>
      <c r="B40" s="12" t="s">
        <v>43</v>
      </c>
      <c r="C40" s="13">
        <v>35</v>
      </c>
      <c r="D40" s="14">
        <v>0</v>
      </c>
      <c r="E40" s="14">
        <v>0</v>
      </c>
      <c r="F40" s="14">
        <v>0</v>
      </c>
      <c r="G40" s="95">
        <v>0</v>
      </c>
      <c r="H40" s="127">
        <v>30000</v>
      </c>
      <c r="I40" s="127">
        <v>0</v>
      </c>
      <c r="J40" s="127">
        <f>H40+I40</f>
        <v>30000</v>
      </c>
      <c r="K40" s="129">
        <v>37161</v>
      </c>
      <c r="L40" s="102">
        <v>0</v>
      </c>
      <c r="M40" s="102">
        <v>0</v>
      </c>
      <c r="N40" s="102">
        <v>0</v>
      </c>
      <c r="O40" s="102">
        <v>0</v>
      </c>
      <c r="P40" s="14">
        <v>0</v>
      </c>
      <c r="Q40" s="14">
        <v>0</v>
      </c>
      <c r="R40" s="14">
        <v>0</v>
      </c>
      <c r="S40" s="15">
        <v>0</v>
      </c>
      <c r="T40" s="14">
        <v>0</v>
      </c>
      <c r="U40" s="14">
        <v>0</v>
      </c>
      <c r="V40" s="14">
        <v>0</v>
      </c>
      <c r="W40" s="15">
        <v>0</v>
      </c>
      <c r="X40" s="16"/>
      <c r="Y40" s="14">
        <v>0</v>
      </c>
      <c r="Z40" s="14"/>
      <c r="AA40" s="14">
        <v>0</v>
      </c>
      <c r="AB40" s="76">
        <v>6794</v>
      </c>
      <c r="AC40" s="14">
        <v>1070</v>
      </c>
      <c r="AD40" s="107"/>
      <c r="AE40" s="108">
        <f>SUM(AC40:AD40)</f>
        <v>1070</v>
      </c>
      <c r="AF40" s="109">
        <v>3244.3</v>
      </c>
      <c r="AG40" s="76">
        <v>49822</v>
      </c>
      <c r="AH40" s="74">
        <v>300</v>
      </c>
      <c r="AI40" s="115">
        <f t="shared" si="2"/>
        <v>50122</v>
      </c>
      <c r="AJ40" s="76">
        <v>1619047</v>
      </c>
      <c r="AK40" s="74">
        <v>0</v>
      </c>
      <c r="AL40" s="74"/>
      <c r="AM40" s="76">
        <f t="shared" si="3"/>
        <v>0</v>
      </c>
      <c r="AN40" s="76"/>
      <c r="AO40" s="76"/>
      <c r="AP40" s="74"/>
      <c r="AQ40" s="14">
        <f t="shared" si="4"/>
        <v>0</v>
      </c>
      <c r="AR40" s="76"/>
      <c r="AS40" s="85">
        <v>0</v>
      </c>
      <c r="AT40" s="85">
        <v>0</v>
      </c>
      <c r="AU40" s="85">
        <v>0</v>
      </c>
      <c r="AV40" s="87">
        <v>0</v>
      </c>
      <c r="AW40" s="98"/>
      <c r="AX40" s="98"/>
      <c r="AY40" s="98">
        <f t="shared" si="12"/>
        <v>0</v>
      </c>
      <c r="AZ40" s="87"/>
      <c r="BA40" s="85">
        <f t="shared" si="5"/>
        <v>80892</v>
      </c>
      <c r="BB40" s="85">
        <f t="shared" si="6"/>
        <v>300</v>
      </c>
      <c r="BC40" s="85">
        <f t="shared" ref="BC40" si="16">F40+J40+N40+R40+V40+AA40+AE40+AI40+AM40+AQ40+AU40+AY40</f>
        <v>81192</v>
      </c>
      <c r="BD40" s="85">
        <f>AZ40+AV40+AR40+AN40+AJ40+AF40+AB40+K40</f>
        <v>1666246.3</v>
      </c>
      <c r="BE40" s="17">
        <f t="shared" si="8"/>
        <v>81192</v>
      </c>
      <c r="BG40" s="122">
        <f t="shared" si="9"/>
        <v>80892</v>
      </c>
      <c r="BI40" s="122">
        <f t="shared" si="10"/>
        <v>0</v>
      </c>
    </row>
    <row r="41" spans="1:61" ht="15" customHeight="1" x14ac:dyDescent="0.2">
      <c r="A41" s="11">
        <v>563</v>
      </c>
      <c r="B41" s="12" t="s">
        <v>44</v>
      </c>
      <c r="C41" s="13">
        <v>36</v>
      </c>
      <c r="D41" s="14">
        <v>0</v>
      </c>
      <c r="E41" s="14">
        <v>0</v>
      </c>
      <c r="F41" s="14">
        <v>0</v>
      </c>
      <c r="G41" s="96">
        <v>0</v>
      </c>
      <c r="H41" s="127">
        <v>0</v>
      </c>
      <c r="I41" s="127">
        <v>0</v>
      </c>
      <c r="J41" s="127">
        <f t="shared" si="1"/>
        <v>0</v>
      </c>
      <c r="K41" s="129"/>
      <c r="L41" s="102">
        <v>0</v>
      </c>
      <c r="M41" s="102">
        <v>0</v>
      </c>
      <c r="N41" s="102">
        <v>0</v>
      </c>
      <c r="O41" s="102">
        <v>0</v>
      </c>
      <c r="P41" s="14">
        <v>0</v>
      </c>
      <c r="Q41" s="14">
        <v>0</v>
      </c>
      <c r="R41" s="14">
        <v>0</v>
      </c>
      <c r="S41" s="20">
        <v>0</v>
      </c>
      <c r="T41" s="14">
        <v>0</v>
      </c>
      <c r="U41" s="14">
        <v>0</v>
      </c>
      <c r="V41" s="14">
        <v>0</v>
      </c>
      <c r="W41" s="20">
        <v>0</v>
      </c>
      <c r="X41" s="16"/>
      <c r="Y41" s="14">
        <v>0</v>
      </c>
      <c r="Z41" s="14">
        <v>0</v>
      </c>
      <c r="AA41" s="14">
        <v>0</v>
      </c>
      <c r="AB41" s="76">
        <v>0</v>
      </c>
      <c r="AC41" s="14">
        <v>0</v>
      </c>
      <c r="AD41" s="107">
        <v>0</v>
      </c>
      <c r="AE41" s="132">
        <v>0</v>
      </c>
      <c r="AF41" s="133">
        <v>0</v>
      </c>
      <c r="AG41" s="76"/>
      <c r="AH41" s="74"/>
      <c r="AI41" s="115">
        <f t="shared" si="2"/>
        <v>0</v>
      </c>
      <c r="AJ41" s="76"/>
      <c r="AK41" s="74">
        <v>0</v>
      </c>
      <c r="AL41" s="74">
        <v>0</v>
      </c>
      <c r="AM41" s="76">
        <f t="shared" si="3"/>
        <v>0</v>
      </c>
      <c r="AN41" s="76"/>
      <c r="AO41" s="76"/>
      <c r="AP41" s="74"/>
      <c r="AQ41" s="14">
        <f t="shared" si="4"/>
        <v>0</v>
      </c>
      <c r="AR41" s="76"/>
      <c r="AS41" s="85">
        <v>0</v>
      </c>
      <c r="AT41" s="85">
        <v>0</v>
      </c>
      <c r="AU41" s="85">
        <v>0</v>
      </c>
      <c r="AV41" s="87">
        <v>0</v>
      </c>
      <c r="AW41" s="98"/>
      <c r="AX41" s="98"/>
      <c r="AY41" s="98">
        <f t="shared" si="12"/>
        <v>0</v>
      </c>
      <c r="AZ41" s="87"/>
      <c r="BA41" s="85">
        <f t="shared" si="5"/>
        <v>0</v>
      </c>
      <c r="BB41" s="85">
        <f t="shared" si="6"/>
        <v>0</v>
      </c>
      <c r="BC41" s="85">
        <f t="shared" si="13"/>
        <v>0</v>
      </c>
      <c r="BD41" s="85"/>
      <c r="BE41" s="17">
        <f t="shared" si="8"/>
        <v>0</v>
      </c>
      <c r="BG41" s="122">
        <f t="shared" si="9"/>
        <v>0</v>
      </c>
      <c r="BI41" s="122">
        <f t="shared" si="10"/>
        <v>0</v>
      </c>
    </row>
    <row r="42" spans="1:61" ht="15" customHeight="1" thickBot="1" x14ac:dyDescent="0.25">
      <c r="A42" s="11">
        <v>567</v>
      </c>
      <c r="B42" s="12" t="s">
        <v>45</v>
      </c>
      <c r="C42" s="13">
        <v>37</v>
      </c>
      <c r="D42" s="14">
        <v>0</v>
      </c>
      <c r="E42" s="14">
        <v>0</v>
      </c>
      <c r="F42" s="14">
        <v>0</v>
      </c>
      <c r="G42" s="96">
        <v>0</v>
      </c>
      <c r="H42" s="127">
        <v>0</v>
      </c>
      <c r="I42" s="127">
        <v>0</v>
      </c>
      <c r="J42" s="127">
        <f t="shared" si="1"/>
        <v>0</v>
      </c>
      <c r="K42" s="129">
        <v>0</v>
      </c>
      <c r="L42" s="102">
        <v>0</v>
      </c>
      <c r="M42" s="102">
        <v>0</v>
      </c>
      <c r="N42" s="102">
        <v>0</v>
      </c>
      <c r="O42" s="102">
        <v>0</v>
      </c>
      <c r="P42" s="14">
        <v>0</v>
      </c>
      <c r="Q42" s="14">
        <v>0</v>
      </c>
      <c r="R42" s="14">
        <v>0</v>
      </c>
      <c r="S42" s="20">
        <v>0</v>
      </c>
      <c r="T42" s="14">
        <v>0</v>
      </c>
      <c r="U42" s="14">
        <v>0</v>
      </c>
      <c r="V42" s="14">
        <v>0</v>
      </c>
      <c r="W42" s="20">
        <v>0</v>
      </c>
      <c r="X42" s="16"/>
      <c r="Y42" s="14">
        <v>0</v>
      </c>
      <c r="Z42" s="14">
        <v>0</v>
      </c>
      <c r="AA42" s="14">
        <v>0</v>
      </c>
      <c r="AB42" s="76">
        <v>0</v>
      </c>
      <c r="AC42" s="14"/>
      <c r="AD42" s="107"/>
      <c r="AE42" s="134">
        <f>SUM(AC42:AD42)</f>
        <v>0</v>
      </c>
      <c r="AF42" s="133">
        <v>0</v>
      </c>
      <c r="AG42" s="74"/>
      <c r="AH42" s="74"/>
      <c r="AI42" s="115">
        <f t="shared" si="2"/>
        <v>0</v>
      </c>
      <c r="AJ42" s="76">
        <v>0</v>
      </c>
      <c r="AK42" s="79">
        <v>0</v>
      </c>
      <c r="AL42" s="74">
        <v>0</v>
      </c>
      <c r="AM42" s="76">
        <f t="shared" si="3"/>
        <v>0</v>
      </c>
      <c r="AN42" s="76">
        <v>0</v>
      </c>
      <c r="AO42" s="76">
        <v>0</v>
      </c>
      <c r="AP42" s="74">
        <v>0</v>
      </c>
      <c r="AQ42" s="14">
        <f t="shared" si="4"/>
        <v>0</v>
      </c>
      <c r="AR42" s="76">
        <v>0</v>
      </c>
      <c r="AS42" s="85">
        <v>0</v>
      </c>
      <c r="AT42" s="85">
        <v>0</v>
      </c>
      <c r="AU42" s="85">
        <v>0</v>
      </c>
      <c r="AV42" s="87">
        <v>0</v>
      </c>
      <c r="AW42" s="98"/>
      <c r="AX42" s="98"/>
      <c r="AY42" s="98">
        <f t="shared" si="12"/>
        <v>0</v>
      </c>
      <c r="AZ42" s="88">
        <v>0</v>
      </c>
      <c r="BA42" s="85">
        <f t="shared" si="5"/>
        <v>0</v>
      </c>
      <c r="BB42" s="85">
        <f t="shared" si="6"/>
        <v>0</v>
      </c>
      <c r="BC42" s="85">
        <f>F42+J42+N42+R42+V42+AA42+AE42+AI42+AM42+AQ42+AU42+AY42</f>
        <v>0</v>
      </c>
      <c r="BD42" s="85">
        <f t="shared" si="7"/>
        <v>0</v>
      </c>
      <c r="BE42" s="17">
        <f t="shared" si="8"/>
        <v>0</v>
      </c>
      <c r="BG42" s="122">
        <f t="shared" si="9"/>
        <v>0</v>
      </c>
      <c r="BI42" s="122">
        <f t="shared" si="10"/>
        <v>0</v>
      </c>
    </row>
    <row r="43" spans="1:61" ht="22.15" customHeight="1" thickBot="1" x14ac:dyDescent="0.25">
      <c r="A43" s="182" t="s">
        <v>46</v>
      </c>
      <c r="B43" s="182"/>
      <c r="C43" s="21">
        <v>38</v>
      </c>
      <c r="D43" s="22">
        <v>12919120</v>
      </c>
      <c r="E43" s="22">
        <v>904676</v>
      </c>
      <c r="F43" s="22">
        <v>13823796</v>
      </c>
      <c r="G43" s="97">
        <v>13315554</v>
      </c>
      <c r="H43" s="130">
        <f t="shared" ref="H43:N43" si="17">SUM(H6:H42)</f>
        <v>7174200</v>
      </c>
      <c r="I43" s="130">
        <f t="shared" si="17"/>
        <v>263790</v>
      </c>
      <c r="J43" s="130">
        <f t="shared" si="17"/>
        <v>7446320</v>
      </c>
      <c r="K43" s="131">
        <f t="shared" si="17"/>
        <v>6863076.0500000017</v>
      </c>
      <c r="L43" s="137">
        <f t="shared" si="17"/>
        <v>13442579</v>
      </c>
      <c r="M43" s="137">
        <f t="shared" si="17"/>
        <v>502030</v>
      </c>
      <c r="N43" s="137">
        <f t="shared" si="17"/>
        <v>13944609</v>
      </c>
      <c r="O43" s="137">
        <v>13535424.970000001</v>
      </c>
      <c r="P43" s="22">
        <f>SUM(P6:P42)</f>
        <v>14543500</v>
      </c>
      <c r="Q43" s="22">
        <f>SUM(Q6:Q42)</f>
        <v>402530</v>
      </c>
      <c r="R43" s="22">
        <f>SUM(R6:R42)</f>
        <v>14946030</v>
      </c>
      <c r="S43" s="23">
        <v>14223241.449999999</v>
      </c>
      <c r="T43" s="22">
        <v>4647000</v>
      </c>
      <c r="U43" s="22">
        <v>59434.95</v>
      </c>
      <c r="V43" s="22">
        <v>4706434.95</v>
      </c>
      <c r="W43" s="23">
        <v>4908430.54</v>
      </c>
      <c r="X43" s="16"/>
      <c r="Y43" s="22">
        <v>14925291.960000001</v>
      </c>
      <c r="Z43" s="22">
        <v>402034</v>
      </c>
      <c r="AA43" s="22">
        <v>15327325.960000001</v>
      </c>
      <c r="AB43" s="23">
        <v>14684004.48</v>
      </c>
      <c r="AC43" s="22">
        <f>SUM(AC6:AC42)</f>
        <v>3104516</v>
      </c>
      <c r="AD43" s="110">
        <f>SUM(AD6:AD41)</f>
        <v>81848</v>
      </c>
      <c r="AE43" s="111">
        <f>SUM(AE6:AE42)</f>
        <v>3186373</v>
      </c>
      <c r="AF43" s="112">
        <f>SUM(AF6:AF42)</f>
        <v>3149719.0999999992</v>
      </c>
      <c r="AG43" s="141">
        <f>SUM(AG6:AG42)</f>
        <v>17635007</v>
      </c>
      <c r="AH43" s="141">
        <f t="shared" ref="AH43:AI43" si="18">SUM(AH6:AH42)</f>
        <v>1825757</v>
      </c>
      <c r="AI43" s="141">
        <f t="shared" si="18"/>
        <v>19460764</v>
      </c>
      <c r="AJ43" s="141">
        <f t="shared" ref="AJ43:AR43" si="19">SUM(AJ6:AJ42)</f>
        <v>17972885</v>
      </c>
      <c r="AK43" s="76">
        <f t="shared" si="19"/>
        <v>86631</v>
      </c>
      <c r="AL43" s="74">
        <f t="shared" si="19"/>
        <v>2434</v>
      </c>
      <c r="AM43" s="76">
        <f t="shared" si="19"/>
        <v>89065</v>
      </c>
      <c r="AN43" s="76">
        <f t="shared" si="19"/>
        <v>91239</v>
      </c>
      <c r="AO43" s="76">
        <f t="shared" si="19"/>
        <v>229019</v>
      </c>
      <c r="AP43" s="76">
        <f t="shared" si="19"/>
        <v>49200</v>
      </c>
      <c r="AQ43" s="76">
        <f t="shared" si="19"/>
        <v>278219</v>
      </c>
      <c r="AR43" s="76">
        <f t="shared" si="19"/>
        <v>239963</v>
      </c>
      <c r="AS43" s="86">
        <v>6724750</v>
      </c>
      <c r="AT43" s="86">
        <v>956383</v>
      </c>
      <c r="AU43" s="86">
        <v>7681133</v>
      </c>
      <c r="AV43" s="88">
        <v>7596589</v>
      </c>
      <c r="AW43" s="88">
        <f t="shared" ref="AW43:AZ43" si="20">SUM(AW6:AW42)</f>
        <v>113300</v>
      </c>
      <c r="AX43" s="88">
        <f t="shared" si="20"/>
        <v>1974500</v>
      </c>
      <c r="AY43" s="88">
        <f t="shared" si="20"/>
        <v>2087800</v>
      </c>
      <c r="AZ43" s="88">
        <f t="shared" si="20"/>
        <v>1085861</v>
      </c>
      <c r="BA43" s="85">
        <f>BA6+BA7+BA8+BA9+BA10+BA11+BA12+BA13+BA14+BA15+BA16+BA17+BA18+BA19+BA20+BA27+BA29+BA30+BA35+BA40</f>
        <v>95544913.960000008</v>
      </c>
      <c r="BB43" s="85">
        <f>SUM(BB6:BB42)</f>
        <v>7424616.9500000002</v>
      </c>
      <c r="BC43" s="85">
        <f>BC6+BC7+BC8+BC9+BC10+BC11+BC12+BC13+BC14+BC15+BC16+BC17+BC18+BC19+BC20+BC27+BC29+BC30+BC35+BC40+BC42</f>
        <v>102969530.91000001</v>
      </c>
      <c r="BD43" s="85">
        <f>SUM(BD6:BD42)</f>
        <v>97674319.590000004</v>
      </c>
      <c r="BE43" s="17">
        <f t="shared" si="8"/>
        <v>102969530.91000001</v>
      </c>
      <c r="BG43" s="122">
        <f t="shared" si="9"/>
        <v>95544913.960000008</v>
      </c>
      <c r="BI43" s="122">
        <f t="shared" si="10"/>
        <v>0</v>
      </c>
    </row>
    <row r="44" spans="1:61" s="18" customFormat="1" ht="15" hidden="1" customHeight="1" x14ac:dyDescent="0.2">
      <c r="A44" s="181" t="s">
        <v>47</v>
      </c>
      <c r="B44" s="181"/>
      <c r="C44" s="24">
        <v>994</v>
      </c>
      <c r="D44" s="14">
        <f>SUM(D6:D43)</f>
        <v>25838240</v>
      </c>
      <c r="E44" s="14">
        <f>SUM(E6:E43)</f>
        <v>1809352</v>
      </c>
      <c r="F44" s="14">
        <f>SUM(F6:F43)</f>
        <v>27647592</v>
      </c>
      <c r="G44" s="20"/>
      <c r="H44" s="14">
        <f>SUM(H6:H43)</f>
        <v>14348400</v>
      </c>
      <c r="I44" s="14">
        <f>SUM(I6:I43)</f>
        <v>527580</v>
      </c>
      <c r="J44" s="14">
        <f>SUM(J6:J43)</f>
        <v>14892640</v>
      </c>
      <c r="K44" s="20"/>
      <c r="L44" s="14">
        <f>SUM(L6:L43)</f>
        <v>26885158</v>
      </c>
      <c r="M44" s="14">
        <f>SUM(M6:M43)</f>
        <v>1004060</v>
      </c>
      <c r="N44" s="14">
        <f>SUM(N6:N43)</f>
        <v>27889218</v>
      </c>
      <c r="O44" s="20"/>
      <c r="P44" s="14">
        <f>SUM(P6:P43)</f>
        <v>29087000</v>
      </c>
      <c r="Q44" s="14">
        <f>SUM(Q6:Q43)</f>
        <v>805060</v>
      </c>
      <c r="R44" s="14">
        <f>SUM(R6:R43)</f>
        <v>29892060</v>
      </c>
      <c r="S44" s="20"/>
      <c r="T44" s="14">
        <f>SUM(T6:T43)</f>
        <v>9294000</v>
      </c>
      <c r="U44" s="14">
        <f>SUM(U6:U43)</f>
        <v>118869.9</v>
      </c>
      <c r="V44" s="14">
        <f>SUM(V6:V43)</f>
        <v>9412869.9000000004</v>
      </c>
      <c r="W44" s="20">
        <f>SUM(W6:W43)</f>
        <v>9816861.0800000001</v>
      </c>
      <c r="X44" s="16">
        <f>W44-'[1]Náklady Výnosy 2008 €'!F43</f>
        <v>-157887314.71499437</v>
      </c>
      <c r="Y44" s="14">
        <f t="shared" ref="Y44:AB44" si="21">SUM(Y6:Y43)</f>
        <v>29850583.920000002</v>
      </c>
      <c r="Z44" s="14">
        <f t="shared" si="21"/>
        <v>804068</v>
      </c>
      <c r="AA44" s="14">
        <f t="shared" si="21"/>
        <v>30654651.920000002</v>
      </c>
      <c r="AB44" s="20">
        <f t="shared" si="21"/>
        <v>29368008.960000001</v>
      </c>
      <c r="AK44" s="18">
        <f>SUM(AK6:AK42)</f>
        <v>86631</v>
      </c>
      <c r="AM44" s="2">
        <f t="shared" ref="AM44" si="22">AK44+AL44</f>
        <v>86631</v>
      </c>
      <c r="AW44" s="99">
        <f>SUM(AW6:AW41)</f>
        <v>113300</v>
      </c>
      <c r="AX44" s="99">
        <f>SUM(AX6:AX41)</f>
        <v>1974500</v>
      </c>
      <c r="AY44" s="99">
        <f>SUM(AY6:AY41)</f>
        <v>2087800</v>
      </c>
      <c r="BB44" s="85">
        <f t="shared" ref="BB44" si="23">E44+I44+M44+Q44+U44+Z44+AD44+AH44+AL44+AP44+AT44+AX44</f>
        <v>7043489.9000000004</v>
      </c>
      <c r="BD44" s="143">
        <f>SUM(BD6:BD43)</f>
        <v>195348639.18000001</v>
      </c>
      <c r="BE44" s="17">
        <f t="shared" si="8"/>
        <v>7043489.9000000004</v>
      </c>
    </row>
    <row r="45" spans="1:61" s="27" customFormat="1" ht="13.9" hidden="1" customHeight="1" x14ac:dyDescent="0.2">
      <c r="A45" s="25"/>
      <c r="B45" s="26"/>
      <c r="C45" s="25"/>
      <c r="D45" s="118">
        <f>D6+D7+D9+D10+D11+D12+D13+D14+D15+D16+D17+D19+D20+D29+D30+D35</f>
        <v>12919120</v>
      </c>
      <c r="E45" s="118">
        <f>E6+E7+E8+E9+E10+E11+E12+E13+E14+E15+E16+E18+E19+E20+E22+E29+E30</f>
        <v>904676</v>
      </c>
      <c r="F45" s="60">
        <f>F6+F7+F8+F9+F10+F11+F12+F13+F14+F15+F16+F17+F18+F19+F20+F22+F29+F30+F35</f>
        <v>13823796</v>
      </c>
      <c r="H45" s="118">
        <f>H6+H7+H9+H10+H11+H12+H13+H14+H15+H16+H20+H29+H30+H35+H40</f>
        <v>7174200</v>
      </c>
      <c r="I45" s="118">
        <f>I6+I7+I9+I10+I11+I12+I13+I14+I15+I16+I17+I18+I19+I29+I30</f>
        <v>263790</v>
      </c>
      <c r="J45" s="119">
        <f>J6+J7+J9+J10+J11+J12+J13+J14+J15+J16+J17+J18+J19+J20+J29+J30+J35</f>
        <v>7407990</v>
      </c>
      <c r="K45" s="28"/>
      <c r="L45" s="118">
        <f>L6+L7+L9+L10+L11+L12+L13+L14+L15+L16+L17+L19+L20+L27+L29+L30+L35</f>
        <v>13442579</v>
      </c>
      <c r="M45" s="118">
        <f>M6+M7+M8+M9+M10+M11+M12+M13+M14+M15+M16+M18+M19+M20+M29+M30</f>
        <v>502030</v>
      </c>
      <c r="N45" s="119">
        <f>N6+N7+N9+N10+N11+N12+N13+N14+N15+N16+N17+N18+N19+N20+N27+N29+N30+N35</f>
        <v>13944609</v>
      </c>
      <c r="O45" s="28"/>
      <c r="P45" s="118">
        <f>P6+P7+P9+P10+P11+P12+P13+P14+P15+P16+P19+P20+P29+P30+P35</f>
        <v>14543500</v>
      </c>
      <c r="Q45" s="118">
        <f>Q6+Q12+Q13+Q14+Q16+Q18+Q19+Q29+Q30</f>
        <v>402530</v>
      </c>
      <c r="R45" s="119">
        <f>R6+R7+R9+R10+R11+R12+R13+R14+R15+R16+R18+R19+R20+R29+R30+R35</f>
        <v>14946030</v>
      </c>
      <c r="S45" s="28"/>
      <c r="T45" s="118">
        <f>T6+T7+T9+T10+T11+T12+T13+T14+T15+T16+T19+T20+T29+T30+T35</f>
        <v>4647000</v>
      </c>
      <c r="U45" s="118">
        <f>U6+U9+U10+U12+U13+U14+U19+U16</f>
        <v>59434.95</v>
      </c>
      <c r="V45" s="119">
        <f>V6+V7+V9+V10+V11+V12+V13+V14+V15+V16+V19+V20+V29+V30+V35</f>
        <v>4706434.95</v>
      </c>
      <c r="W45" s="28"/>
      <c r="X45" s="28"/>
      <c r="Y45" s="118">
        <f>Y6+Y7+Y8+Y9+Y10+Y12+Y13+Y14+Y15+Y16+Y29+Y30+Y35</f>
        <v>14925291.960000001</v>
      </c>
      <c r="Z45" s="118">
        <f>Z6+Z7+Z8+Z9+Z10+Z12+Z13+Z14+Z18+Z19</f>
        <v>402034</v>
      </c>
      <c r="AA45" s="119">
        <f>AA6+AA7+AA8+AA9+AA10+AA12+AA13+AA14+AA15+AA16+AA18+AA19+AA29+AA30+AA35</f>
        <v>15327325.960000001</v>
      </c>
      <c r="AB45" s="28"/>
      <c r="AC45" s="28">
        <f>AC6+AC7+AC9+AC10+AC11+AC12+AC13+AC14+AC15+AC16+AC17+AC19+AC20+AC27+AC29+AC30+AC35+AC40</f>
        <v>3104516</v>
      </c>
      <c r="AD45" s="28">
        <f>AD7+AD11+AD12+AD13+AD14+AD15+AD16</f>
        <v>81848</v>
      </c>
      <c r="AE45" s="28">
        <f>SUM(AE6:AE42)</f>
        <v>3186373</v>
      </c>
      <c r="AG45" s="28">
        <f>SUM(AG6:AG41)</f>
        <v>17635007</v>
      </c>
      <c r="AH45" s="28">
        <f>SUM(AH6:AH42)</f>
        <v>1825757</v>
      </c>
      <c r="AI45" s="28">
        <f>SUM(AI6:AI42)</f>
        <v>19460764</v>
      </c>
      <c r="AJ45" s="28"/>
      <c r="AK45" s="28">
        <f>SUM(AK6:AK42)</f>
        <v>86631</v>
      </c>
      <c r="AL45" s="28">
        <f>SUM(AL6:AL42)</f>
        <v>2434</v>
      </c>
      <c r="AM45" s="28">
        <f>AK43+AL43</f>
        <v>89065</v>
      </c>
      <c r="AN45" s="28"/>
      <c r="AO45" s="28">
        <f>AO6+AO7+AO9+AO11+AO12+AO13+AO14+AO15+AO16+AO19+AO29+AO30</f>
        <v>229019</v>
      </c>
      <c r="AP45" s="28">
        <f>AP7+AP13+AP14+AP18</f>
        <v>49200</v>
      </c>
      <c r="AQ45" s="28">
        <f>AQ6+AQ7+AQ9+AQ11+AQ12+AQ13+AQ14+AQ15+AQ16+AQ18+AQ19+AQ29+AQ30</f>
        <v>278219</v>
      </c>
      <c r="AR45" s="28"/>
      <c r="AS45" s="28">
        <f>AS6+AS7+AS9+AS10+AS11+AS12+AS13+AS14+AS15+AS16+AS19+AS20+AS29+AS30</f>
        <v>6724750</v>
      </c>
      <c r="AT45" s="28">
        <f>AT6+AT7+AT8+AT9+AT10+AT11+AT12+AT13+AT14+AT15+AT16+AT18+AT19+AT20+AT29</f>
        <v>956383</v>
      </c>
      <c r="AU45" s="28">
        <f>SUM(AU6:AU42)</f>
        <v>7681133</v>
      </c>
      <c r="AV45" s="28"/>
      <c r="AW45" s="28">
        <f>AW30</f>
        <v>113300</v>
      </c>
      <c r="AX45" s="28">
        <f>AX6+AX7+AX9+AX10+AX11+AX12+AX13+AX14+AX15+AX16+AX18+AX19+AX20+AX29+AX30</f>
        <v>1974500</v>
      </c>
      <c r="AY45" s="28">
        <f>AY6+AY7+AY9+AY10+AY11+AY12+AY13+AY14+AY15+AY16+AY18+AY19+AY20+AY29+AY30</f>
        <v>2087800</v>
      </c>
      <c r="AZ45" s="28"/>
      <c r="BA45" s="28">
        <f>D43+H43+L43+P43+T43+Y43+AC43+AK43+AO43+AS43+AW43+AG43</f>
        <v>95544913.960000008</v>
      </c>
      <c r="BB45" s="28">
        <f t="shared" ref="BB45:BC45" si="24">E43+I43+M43+Q43+U43+Z43+AD43+AL43+AP43+AT43+AX43+AH43</f>
        <v>7424616.9500000002</v>
      </c>
      <c r="BC45" s="28">
        <f t="shared" si="24"/>
        <v>102977869.91</v>
      </c>
      <c r="BD45" s="28"/>
      <c r="BE45" s="28">
        <f>BE6+BE7+BE8+BE9+BE10+BE11+BE12+BE13+BE14+BE15+BE16+BE17+BE18+BE19+BE20+BE27+BE29+BE30+BE35+BE40</f>
        <v>102969530.91000001</v>
      </c>
    </row>
    <row r="46" spans="1:61" s="33" customFormat="1" ht="15" hidden="1" customHeight="1" x14ac:dyDescent="0.2">
      <c r="A46" s="29"/>
      <c r="B46" s="30"/>
      <c r="C46" s="31"/>
      <c r="D46" s="61"/>
      <c r="E46" s="61"/>
      <c r="F46" s="123">
        <f>D45+E45</f>
        <v>13823796</v>
      </c>
      <c r="G46" s="32"/>
      <c r="H46" s="61"/>
      <c r="I46" s="61"/>
      <c r="J46" s="123">
        <f>H45+I45</f>
        <v>7437990</v>
      </c>
      <c r="K46" s="32"/>
      <c r="L46" s="61">
        <f>SUM(L6:L42)</f>
        <v>13442579</v>
      </c>
      <c r="M46" s="61"/>
      <c r="N46" s="61">
        <f>L45+M45</f>
        <v>13944609</v>
      </c>
      <c r="O46" s="32"/>
      <c r="P46" s="61"/>
      <c r="Q46" s="61"/>
      <c r="R46" s="61">
        <f>P45+Q45</f>
        <v>14946030</v>
      </c>
      <c r="S46" s="32"/>
      <c r="T46" s="61"/>
      <c r="U46" s="61"/>
      <c r="V46" s="61">
        <f>T45+U45</f>
        <v>4706434.95</v>
      </c>
      <c r="W46" s="32"/>
      <c r="X46" s="34"/>
      <c r="Y46" s="61"/>
      <c r="Z46" s="61"/>
      <c r="AA46" s="61">
        <f>Y45+Z45</f>
        <v>15327325.960000001</v>
      </c>
      <c r="AB46" s="32"/>
      <c r="AC46" s="61"/>
      <c r="AD46" s="61"/>
      <c r="AE46" s="123" t="e">
        <f>#REF!+#REF!</f>
        <v>#REF!</v>
      </c>
      <c r="AF46" s="32"/>
      <c r="AQ46" s="113">
        <f>AO45+AP45</f>
        <v>278219</v>
      </c>
      <c r="AU46" s="113">
        <f>AS45+AT45</f>
        <v>7681133</v>
      </c>
      <c r="BA46" s="113">
        <f>SUM(BA6:BA42)</f>
        <v>95544913.960000008</v>
      </c>
      <c r="BB46" s="142">
        <f>AX43+AT43+AP43+AL43+AH43+AD43+Z43+U43+Q43+M43+I43+E43</f>
        <v>7424616.9500000002</v>
      </c>
      <c r="BC46" s="113">
        <f>BA43+BB43</f>
        <v>102969530.91000001</v>
      </c>
      <c r="BD46" s="113">
        <f>BA45+BB45</f>
        <v>102969530.91000001</v>
      </c>
    </row>
    <row r="47" spans="1:61" ht="23.25" customHeight="1" x14ac:dyDescent="0.2">
      <c r="B47" s="30"/>
      <c r="D47" s="72"/>
      <c r="E47" s="72"/>
      <c r="F47" s="72"/>
      <c r="H47" s="72"/>
      <c r="I47" s="72"/>
      <c r="J47" s="72"/>
      <c r="L47" s="72"/>
      <c r="M47" s="72"/>
      <c r="N47" s="72"/>
      <c r="P47" s="72"/>
      <c r="Q47" s="72"/>
      <c r="R47" s="72"/>
      <c r="T47" s="72"/>
      <c r="U47" s="72"/>
      <c r="V47" s="72"/>
      <c r="Y47" s="72"/>
      <c r="Z47" s="72"/>
      <c r="AA47" s="72"/>
      <c r="AC47" s="72"/>
      <c r="AD47" s="72"/>
      <c r="AE47" s="72"/>
      <c r="BB47" s="17">
        <f>SUM(BB6:BB42)</f>
        <v>7424616.9500000002</v>
      </c>
    </row>
    <row r="48" spans="1:61" ht="13.9" customHeight="1" x14ac:dyDescent="0.2">
      <c r="A48" s="186" t="s">
        <v>88</v>
      </c>
      <c r="B48" s="187"/>
      <c r="D48" s="165" t="s">
        <v>100</v>
      </c>
      <c r="E48" s="156"/>
      <c r="F48" s="156"/>
      <c r="G48" s="157"/>
      <c r="H48" s="165" t="s">
        <v>99</v>
      </c>
      <c r="I48" s="156"/>
      <c r="J48" s="156"/>
      <c r="K48" s="157"/>
      <c r="L48" s="165" t="s">
        <v>98</v>
      </c>
      <c r="M48" s="156"/>
      <c r="N48" s="156"/>
      <c r="O48" s="157"/>
      <c r="P48" s="165" t="s">
        <v>97</v>
      </c>
      <c r="Q48" s="156"/>
      <c r="R48" s="156"/>
      <c r="S48" s="157"/>
      <c r="T48" s="165" t="s">
        <v>89</v>
      </c>
      <c r="U48" s="166"/>
      <c r="V48" s="166"/>
      <c r="W48" s="167"/>
      <c r="X48" s="16"/>
      <c r="Y48" s="165" t="s">
        <v>93</v>
      </c>
      <c r="Z48" s="156"/>
      <c r="AA48" s="156"/>
      <c r="AB48" s="157"/>
      <c r="AC48" s="165" t="s">
        <v>101</v>
      </c>
      <c r="AD48" s="166"/>
      <c r="AE48" s="166"/>
      <c r="AF48" s="167"/>
      <c r="AG48" s="155" t="s">
        <v>95</v>
      </c>
      <c r="AH48" s="174"/>
      <c r="AI48" s="174"/>
      <c r="AJ48" s="175"/>
      <c r="AK48" s="155" t="s">
        <v>94</v>
      </c>
      <c r="AL48" s="174"/>
      <c r="AM48" s="174"/>
      <c r="AN48" s="175"/>
      <c r="AO48" s="155" t="s">
        <v>90</v>
      </c>
      <c r="AP48" s="174"/>
      <c r="AQ48" s="174"/>
      <c r="AR48" s="175"/>
      <c r="AS48" s="155" t="s">
        <v>96</v>
      </c>
      <c r="AT48" s="156"/>
      <c r="AU48" s="156"/>
      <c r="AV48" s="157"/>
      <c r="AW48" s="155" t="s">
        <v>102</v>
      </c>
      <c r="AX48" s="156"/>
      <c r="AY48" s="156"/>
      <c r="AZ48" s="157"/>
      <c r="BA48" s="155" t="s">
        <v>104</v>
      </c>
      <c r="BB48" s="156"/>
      <c r="BC48" s="156"/>
      <c r="BD48" s="157"/>
    </row>
    <row r="49" spans="1:56" ht="13.15" customHeight="1" x14ac:dyDescent="0.2">
      <c r="A49" s="188"/>
      <c r="B49" s="189"/>
      <c r="D49" s="158"/>
      <c r="E49" s="159"/>
      <c r="F49" s="159"/>
      <c r="G49" s="160"/>
      <c r="H49" s="158"/>
      <c r="I49" s="159"/>
      <c r="J49" s="159"/>
      <c r="K49" s="160"/>
      <c r="L49" s="158"/>
      <c r="M49" s="159"/>
      <c r="N49" s="159"/>
      <c r="O49" s="160"/>
      <c r="P49" s="158"/>
      <c r="Q49" s="159"/>
      <c r="R49" s="159"/>
      <c r="S49" s="160"/>
      <c r="T49" s="168"/>
      <c r="U49" s="169"/>
      <c r="V49" s="169"/>
      <c r="W49" s="170"/>
      <c r="X49" s="16"/>
      <c r="Y49" s="158"/>
      <c r="Z49" s="159"/>
      <c r="AA49" s="159"/>
      <c r="AB49" s="160"/>
      <c r="AC49" s="168"/>
      <c r="AD49" s="169"/>
      <c r="AE49" s="169"/>
      <c r="AF49" s="170"/>
      <c r="AG49" s="176"/>
      <c r="AH49" s="177"/>
      <c r="AI49" s="177"/>
      <c r="AJ49" s="178"/>
      <c r="AK49" s="176"/>
      <c r="AL49" s="177"/>
      <c r="AM49" s="177"/>
      <c r="AN49" s="178"/>
      <c r="AO49" s="176"/>
      <c r="AP49" s="177"/>
      <c r="AQ49" s="177"/>
      <c r="AR49" s="178"/>
      <c r="AS49" s="158"/>
      <c r="AT49" s="159"/>
      <c r="AU49" s="159"/>
      <c r="AV49" s="160"/>
      <c r="AW49" s="158"/>
      <c r="AX49" s="159"/>
      <c r="AY49" s="159"/>
      <c r="AZ49" s="160"/>
      <c r="BA49" s="158"/>
      <c r="BB49" s="159"/>
      <c r="BC49" s="159"/>
      <c r="BD49" s="160"/>
    </row>
    <row r="50" spans="1:56" s="4" customFormat="1" ht="20.100000000000001" customHeight="1" x14ac:dyDescent="0.2">
      <c r="A50" s="185" t="s">
        <v>1</v>
      </c>
      <c r="B50" s="185" t="s">
        <v>48</v>
      </c>
      <c r="C50" s="185" t="s">
        <v>49</v>
      </c>
      <c r="D50" s="161" t="s">
        <v>4</v>
      </c>
      <c r="E50" s="161"/>
      <c r="F50" s="161"/>
      <c r="G50" s="154" t="s">
        <v>5</v>
      </c>
      <c r="H50" s="161" t="s">
        <v>4</v>
      </c>
      <c r="I50" s="161"/>
      <c r="J50" s="161"/>
      <c r="K50" s="154" t="s">
        <v>5</v>
      </c>
      <c r="L50" s="161" t="s">
        <v>4</v>
      </c>
      <c r="M50" s="161"/>
      <c r="N50" s="161"/>
      <c r="O50" s="154" t="s">
        <v>5</v>
      </c>
      <c r="P50" s="161" t="s">
        <v>4</v>
      </c>
      <c r="Q50" s="161"/>
      <c r="R50" s="161"/>
      <c r="S50" s="154" t="s">
        <v>5</v>
      </c>
      <c r="T50" s="152" t="s">
        <v>4</v>
      </c>
      <c r="U50" s="153"/>
      <c r="V50" s="171"/>
      <c r="W50" s="172" t="s">
        <v>5</v>
      </c>
      <c r="X50" s="16" t="e">
        <f>W50-'[1]Náklady Výnosy 2008 €'!F47</f>
        <v>#VALUE!</v>
      </c>
      <c r="Y50" s="161" t="s">
        <v>4</v>
      </c>
      <c r="Z50" s="161"/>
      <c r="AA50" s="161"/>
      <c r="AB50" s="154" t="s">
        <v>5</v>
      </c>
      <c r="AC50" s="152" t="s">
        <v>4</v>
      </c>
      <c r="AD50" s="153"/>
      <c r="AE50" s="171"/>
      <c r="AF50" s="172" t="s">
        <v>5</v>
      </c>
      <c r="AG50" s="161" t="s">
        <v>4</v>
      </c>
      <c r="AH50" s="161"/>
      <c r="AI50" s="161"/>
      <c r="AJ50" s="154" t="s">
        <v>5</v>
      </c>
      <c r="AK50" s="161" t="s">
        <v>4</v>
      </c>
      <c r="AL50" s="161"/>
      <c r="AM50" s="161"/>
      <c r="AN50" s="154" t="s">
        <v>5</v>
      </c>
      <c r="AO50" s="161" t="s">
        <v>4</v>
      </c>
      <c r="AP50" s="161"/>
      <c r="AQ50" s="161"/>
      <c r="AR50" s="154" t="s">
        <v>5</v>
      </c>
      <c r="AS50" s="161" t="s">
        <v>4</v>
      </c>
      <c r="AT50" s="161"/>
      <c r="AU50" s="161"/>
      <c r="AV50" s="154" t="s">
        <v>5</v>
      </c>
      <c r="AW50" s="161" t="s">
        <v>4</v>
      </c>
      <c r="AX50" s="161"/>
      <c r="AY50" s="161"/>
      <c r="AZ50" s="154" t="s">
        <v>5</v>
      </c>
      <c r="BA50" s="161" t="s">
        <v>4</v>
      </c>
      <c r="BB50" s="161"/>
      <c r="BC50" s="161"/>
      <c r="BD50" s="154" t="s">
        <v>5</v>
      </c>
    </row>
    <row r="51" spans="1:56" s="4" customFormat="1" ht="23.25" customHeight="1" x14ac:dyDescent="0.2">
      <c r="A51" s="185"/>
      <c r="B51" s="185"/>
      <c r="C51" s="185"/>
      <c r="D51" s="70" t="s">
        <v>7</v>
      </c>
      <c r="E51" s="70" t="s">
        <v>92</v>
      </c>
      <c r="F51" s="70" t="s">
        <v>8</v>
      </c>
      <c r="G51" s="154"/>
      <c r="H51" s="70" t="s">
        <v>7</v>
      </c>
      <c r="I51" s="70" t="s">
        <v>92</v>
      </c>
      <c r="J51" s="70" t="s">
        <v>8</v>
      </c>
      <c r="K51" s="154"/>
      <c r="L51" s="70" t="s">
        <v>7</v>
      </c>
      <c r="M51" s="70" t="s">
        <v>92</v>
      </c>
      <c r="N51" s="70" t="s">
        <v>8</v>
      </c>
      <c r="O51" s="154"/>
      <c r="P51" s="70" t="s">
        <v>7</v>
      </c>
      <c r="Q51" s="70" t="s">
        <v>92</v>
      </c>
      <c r="R51" s="70" t="s">
        <v>8</v>
      </c>
      <c r="S51" s="154"/>
      <c r="T51" s="70" t="s">
        <v>7</v>
      </c>
      <c r="U51" s="70" t="s">
        <v>91</v>
      </c>
      <c r="V51" s="70" t="s">
        <v>8</v>
      </c>
      <c r="W51" s="173"/>
      <c r="X51" s="16">
        <f>W51-'[1]Náklady Výnosy 2008 €'!F48</f>
        <v>-9</v>
      </c>
      <c r="Y51" s="70" t="s">
        <v>7</v>
      </c>
      <c r="Z51" s="70" t="s">
        <v>92</v>
      </c>
      <c r="AA51" s="70" t="s">
        <v>8</v>
      </c>
      <c r="AB51" s="154"/>
      <c r="AC51" s="124" t="s">
        <v>7</v>
      </c>
      <c r="AD51" s="124" t="s">
        <v>92</v>
      </c>
      <c r="AE51" s="124" t="s">
        <v>8</v>
      </c>
      <c r="AF51" s="173"/>
      <c r="AG51" s="70" t="s">
        <v>7</v>
      </c>
      <c r="AH51" s="70" t="s">
        <v>91</v>
      </c>
      <c r="AI51" s="70" t="s">
        <v>8</v>
      </c>
      <c r="AJ51" s="154"/>
      <c r="AK51" s="70" t="s">
        <v>7</v>
      </c>
      <c r="AL51" s="70" t="s">
        <v>91</v>
      </c>
      <c r="AM51" s="70" t="s">
        <v>8</v>
      </c>
      <c r="AN51" s="154"/>
      <c r="AO51" s="69" t="s">
        <v>7</v>
      </c>
      <c r="AP51" s="69" t="s">
        <v>91</v>
      </c>
      <c r="AQ51" s="69" t="s">
        <v>8</v>
      </c>
      <c r="AR51" s="154"/>
      <c r="AS51" s="70" t="s">
        <v>7</v>
      </c>
      <c r="AT51" s="70" t="s">
        <v>91</v>
      </c>
      <c r="AU51" s="70" t="s">
        <v>8</v>
      </c>
      <c r="AV51" s="154"/>
      <c r="AW51" s="70" t="s">
        <v>7</v>
      </c>
      <c r="AX51" s="70" t="s">
        <v>91</v>
      </c>
      <c r="AY51" s="70" t="s">
        <v>8</v>
      </c>
      <c r="AZ51" s="154"/>
      <c r="BA51" s="70" t="s">
        <v>7</v>
      </c>
      <c r="BB51" s="70" t="s">
        <v>91</v>
      </c>
      <c r="BC51" s="70" t="s">
        <v>8</v>
      </c>
      <c r="BD51" s="154"/>
    </row>
    <row r="52" spans="1:56" s="4" customFormat="1" ht="20.100000000000001" customHeight="1" x14ac:dyDescent="0.2">
      <c r="A52" s="185"/>
      <c r="B52" s="185"/>
      <c r="C52" s="185"/>
      <c r="D52" s="71">
        <v>7</v>
      </c>
      <c r="E52" s="71">
        <v>8</v>
      </c>
      <c r="F52" s="71">
        <v>9</v>
      </c>
      <c r="G52" s="37">
        <v>10</v>
      </c>
      <c r="H52" s="71">
        <v>7</v>
      </c>
      <c r="I52" s="71">
        <v>8</v>
      </c>
      <c r="J52" s="71">
        <v>9</v>
      </c>
      <c r="K52" s="37">
        <v>10</v>
      </c>
      <c r="L52" s="71">
        <v>7</v>
      </c>
      <c r="M52" s="71">
        <v>8</v>
      </c>
      <c r="N52" s="71">
        <v>9</v>
      </c>
      <c r="O52" s="37">
        <v>10</v>
      </c>
      <c r="P52" s="71">
        <v>7</v>
      </c>
      <c r="Q52" s="71">
        <v>8</v>
      </c>
      <c r="R52" s="71">
        <v>9</v>
      </c>
      <c r="S52" s="37">
        <v>10</v>
      </c>
      <c r="T52" s="71">
        <v>7</v>
      </c>
      <c r="U52" s="71">
        <v>8</v>
      </c>
      <c r="V52" s="71">
        <v>9</v>
      </c>
      <c r="W52" s="37">
        <v>10</v>
      </c>
      <c r="X52" s="16">
        <f>W52-'[1]Náklady Výnosy 2008 €'!F49</f>
        <v>-266835.91382858658</v>
      </c>
      <c r="Y52" s="71">
        <v>7</v>
      </c>
      <c r="Z52" s="71">
        <v>8</v>
      </c>
      <c r="AA52" s="71">
        <v>9</v>
      </c>
      <c r="AB52" s="37">
        <v>10</v>
      </c>
      <c r="AC52" s="125">
        <v>7</v>
      </c>
      <c r="AD52" s="125">
        <v>8</v>
      </c>
      <c r="AE52" s="125">
        <v>9</v>
      </c>
      <c r="AF52" s="37">
        <v>10</v>
      </c>
    </row>
    <row r="53" spans="1:56" ht="15" customHeight="1" x14ac:dyDescent="0.2">
      <c r="A53" s="11">
        <v>601</v>
      </c>
      <c r="B53" s="19" t="s">
        <v>50</v>
      </c>
      <c r="C53" s="38">
        <v>39</v>
      </c>
      <c r="D53" s="14">
        <v>0</v>
      </c>
      <c r="E53" s="14">
        <v>0</v>
      </c>
      <c r="F53" s="14">
        <v>0</v>
      </c>
      <c r="G53" s="95">
        <v>0</v>
      </c>
      <c r="H53" s="127">
        <v>0</v>
      </c>
      <c r="I53" s="127">
        <v>0</v>
      </c>
      <c r="J53" s="127">
        <f>H53+I53</f>
        <v>0</v>
      </c>
      <c r="K53" s="129">
        <v>0</v>
      </c>
      <c r="L53" s="101">
        <v>0</v>
      </c>
      <c r="M53" s="102">
        <v>500</v>
      </c>
      <c r="N53" s="102">
        <v>500</v>
      </c>
      <c r="O53" s="102">
        <v>783.59</v>
      </c>
      <c r="P53" s="14">
        <v>0</v>
      </c>
      <c r="Q53" s="14">
        <v>0</v>
      </c>
      <c r="R53" s="14">
        <v>0</v>
      </c>
      <c r="S53" s="15">
        <v>0</v>
      </c>
      <c r="T53" s="14">
        <v>0</v>
      </c>
      <c r="U53" s="14">
        <v>0</v>
      </c>
      <c r="V53" s="14">
        <v>0</v>
      </c>
      <c r="W53" s="15">
        <v>0</v>
      </c>
      <c r="X53" s="16"/>
      <c r="Y53" s="14">
        <v>0</v>
      </c>
      <c r="Z53" s="14"/>
      <c r="AA53" s="14">
        <v>0</v>
      </c>
      <c r="AB53" s="15">
        <v>0</v>
      </c>
      <c r="AC53" s="14"/>
      <c r="AD53" s="107"/>
      <c r="AE53" s="108">
        <v>0</v>
      </c>
      <c r="AF53" s="109">
        <v>0</v>
      </c>
      <c r="AG53" s="73"/>
      <c r="AH53" s="73"/>
      <c r="AI53" s="73"/>
      <c r="AJ53" s="82">
        <v>0</v>
      </c>
      <c r="AK53" s="74"/>
      <c r="AL53" s="74">
        <v>500</v>
      </c>
      <c r="AM53" s="74">
        <f>AK53+AL53</f>
        <v>500</v>
      </c>
      <c r="AN53" s="74">
        <v>0</v>
      </c>
      <c r="AO53" s="73"/>
      <c r="AP53" s="73"/>
      <c r="AQ53" s="73"/>
      <c r="AR53" s="81">
        <v>0</v>
      </c>
      <c r="AS53" s="85">
        <v>0</v>
      </c>
      <c r="AT53" s="85">
        <v>0</v>
      </c>
      <c r="AU53" s="85">
        <v>0</v>
      </c>
      <c r="AV53" s="92">
        <v>0</v>
      </c>
      <c r="AW53" s="98"/>
      <c r="AX53" s="98">
        <v>1100000</v>
      </c>
      <c r="AY53" s="98">
        <v>1100000</v>
      </c>
      <c r="AZ53" s="89">
        <v>337714</v>
      </c>
      <c r="BA53" s="85">
        <f>D53+H53+L53+P53+T53+Y53+AC53+AG53+AK53+AO53+AS53+AW53</f>
        <v>0</v>
      </c>
      <c r="BB53" s="85">
        <f>E53+I53+M53+Q53+U53+Z53+AD53+AH53+AL53+AP53+AT53+AX53</f>
        <v>1101000</v>
      </c>
      <c r="BC53" s="85">
        <f t="shared" ref="BC53:BC68" si="25">F53+J53+N53+R53+V53+AA53+AE53+AI53+AM53+AQ53+AU53+AY53</f>
        <v>1101000</v>
      </c>
      <c r="BD53" s="85">
        <f>AZ53+AV53+AR53+AN53+AJ53+AF53+AB53+W53+S53+O53+K53</f>
        <v>338497.59</v>
      </c>
    </row>
    <row r="54" spans="1:56" ht="15" customHeight="1" x14ac:dyDescent="0.2">
      <c r="A54" s="11">
        <v>602</v>
      </c>
      <c r="B54" s="19" t="s">
        <v>51</v>
      </c>
      <c r="C54" s="38">
        <v>40</v>
      </c>
      <c r="D54" s="76">
        <v>18000</v>
      </c>
      <c r="E54" s="76">
        <v>760000</v>
      </c>
      <c r="F54" s="76">
        <v>778000</v>
      </c>
      <c r="G54" s="95">
        <v>830378</v>
      </c>
      <c r="H54" s="127">
        <v>4500</v>
      </c>
      <c r="I54" s="127">
        <v>235000</v>
      </c>
      <c r="J54" s="127">
        <f t="shared" ref="J54:J87" si="26">H54+I54</f>
        <v>239500</v>
      </c>
      <c r="K54" s="129">
        <v>242402.7</v>
      </c>
      <c r="L54" s="101">
        <v>20000</v>
      </c>
      <c r="M54" s="102">
        <v>362000</v>
      </c>
      <c r="N54" s="102">
        <v>382000</v>
      </c>
      <c r="O54" s="102">
        <v>380377.28</v>
      </c>
      <c r="P54" s="14">
        <v>15000</v>
      </c>
      <c r="Q54" s="14">
        <v>5000</v>
      </c>
      <c r="R54" s="14">
        <v>20000</v>
      </c>
      <c r="S54" s="15">
        <v>21052.97</v>
      </c>
      <c r="T54" s="14">
        <v>6000</v>
      </c>
      <c r="U54" s="14">
        <v>50010</v>
      </c>
      <c r="V54" s="14">
        <f>T54+U54</f>
        <v>56010</v>
      </c>
      <c r="W54" s="15">
        <v>65719.16</v>
      </c>
      <c r="X54" s="16"/>
      <c r="Y54" s="14">
        <v>620000</v>
      </c>
      <c r="Z54" s="14">
        <v>400000</v>
      </c>
      <c r="AA54" s="14">
        <v>1020000</v>
      </c>
      <c r="AB54" s="15">
        <v>1112241.6299999999</v>
      </c>
      <c r="AC54" s="14"/>
      <c r="AD54" s="107">
        <v>2875</v>
      </c>
      <c r="AE54" s="108">
        <f>SUM(AC54:AD54)</f>
        <v>2875</v>
      </c>
      <c r="AF54" s="109">
        <v>90230</v>
      </c>
      <c r="AG54" s="14">
        <v>162680</v>
      </c>
      <c r="AH54" s="14">
        <v>1494220</v>
      </c>
      <c r="AI54" s="14">
        <f>AG54+AH54</f>
        <v>1656900</v>
      </c>
      <c r="AJ54" s="82">
        <v>1579926</v>
      </c>
      <c r="AK54" s="83"/>
      <c r="AL54" s="76">
        <v>3500</v>
      </c>
      <c r="AM54" s="74">
        <f t="shared" ref="AM54:AM87" si="27">AK54+AL54</f>
        <v>3500</v>
      </c>
      <c r="AN54" s="76">
        <v>3205</v>
      </c>
      <c r="AO54" s="14">
        <v>0</v>
      </c>
      <c r="AP54" s="14">
        <v>36000</v>
      </c>
      <c r="AQ54" s="14">
        <v>36000</v>
      </c>
      <c r="AR54" s="82">
        <v>32421</v>
      </c>
      <c r="AS54" s="85">
        <v>4160000</v>
      </c>
      <c r="AT54" s="85">
        <v>950000</v>
      </c>
      <c r="AU54" s="85">
        <v>5110000</v>
      </c>
      <c r="AV54" s="89">
        <v>5095378</v>
      </c>
      <c r="AW54" s="98"/>
      <c r="AX54" s="98">
        <v>1000000</v>
      </c>
      <c r="AY54" s="98">
        <v>1000000</v>
      </c>
      <c r="AZ54" s="89">
        <v>494714</v>
      </c>
      <c r="BA54" s="85">
        <f t="shared" ref="BA54:BA87" si="28">D54+H54+L54+P54+T54+Y54+AC54+AG54+AK54+AO54+AS54+AW54</f>
        <v>5006180</v>
      </c>
      <c r="BB54" s="85">
        <f t="shared" ref="BB54:BB87" si="29">E54+I54+M54+Q54+U54+Z54+AD54+AH54+AL54+AP54+AT54+AX54</f>
        <v>5298605</v>
      </c>
      <c r="BC54" s="85">
        <f t="shared" si="25"/>
        <v>10304785</v>
      </c>
      <c r="BD54" s="85">
        <f>AZ54+AV54+AR54+AN54+AJ54+AF54+AB54+W54+S54+O54+K54+G54</f>
        <v>9948045.7399999984</v>
      </c>
    </row>
    <row r="55" spans="1:56" ht="15" customHeight="1" x14ac:dyDescent="0.2">
      <c r="A55" s="11">
        <v>604</v>
      </c>
      <c r="B55" s="19" t="s">
        <v>52</v>
      </c>
      <c r="C55" s="38">
        <v>41</v>
      </c>
      <c r="D55" s="76">
        <v>0</v>
      </c>
      <c r="E55" s="76">
        <v>4600</v>
      </c>
      <c r="F55" s="76">
        <v>4600</v>
      </c>
      <c r="G55" s="95">
        <v>4613</v>
      </c>
      <c r="H55" s="127">
        <v>0</v>
      </c>
      <c r="I55" s="127">
        <v>0</v>
      </c>
      <c r="J55" s="127">
        <f t="shared" si="26"/>
        <v>0</v>
      </c>
      <c r="K55" s="129">
        <v>0</v>
      </c>
      <c r="L55" s="101">
        <v>0</v>
      </c>
      <c r="M55" s="102">
        <v>0</v>
      </c>
      <c r="N55" s="102">
        <v>0</v>
      </c>
      <c r="O55" s="102">
        <v>0</v>
      </c>
      <c r="P55" s="14">
        <v>0</v>
      </c>
      <c r="Q55" s="14">
        <v>0</v>
      </c>
      <c r="R55" s="14">
        <v>0</v>
      </c>
      <c r="S55" s="15">
        <v>0</v>
      </c>
      <c r="T55" s="14">
        <v>0</v>
      </c>
      <c r="U55" s="14">
        <v>0</v>
      </c>
      <c r="V55" s="14">
        <v>0</v>
      </c>
      <c r="W55" s="15">
        <v>0</v>
      </c>
      <c r="X55" s="16"/>
      <c r="Y55" s="14">
        <v>0</v>
      </c>
      <c r="Z55" s="14">
        <v>80000</v>
      </c>
      <c r="AA55" s="14">
        <v>80000</v>
      </c>
      <c r="AB55" s="15">
        <v>88145.31</v>
      </c>
      <c r="AC55" s="14"/>
      <c r="AD55" s="107"/>
      <c r="AE55" s="108">
        <f>SUM(AC55:AD55)</f>
        <v>0</v>
      </c>
      <c r="AF55" s="109"/>
      <c r="AG55" s="73"/>
      <c r="AH55" s="73"/>
      <c r="AI55" s="14">
        <f t="shared" ref="AI55:AI87" si="30">AG55+AH55</f>
        <v>0</v>
      </c>
      <c r="AJ55" s="82"/>
      <c r="AK55" s="76"/>
      <c r="AL55" s="74"/>
      <c r="AM55" s="74">
        <f t="shared" si="27"/>
        <v>0</v>
      </c>
      <c r="AN55" s="76"/>
      <c r="AO55" s="73"/>
      <c r="AP55" s="73"/>
      <c r="AQ55" s="73"/>
      <c r="AR55" s="81"/>
      <c r="AS55" s="85">
        <v>0</v>
      </c>
      <c r="AT55" s="85">
        <v>1700</v>
      </c>
      <c r="AU55" s="85">
        <v>1700</v>
      </c>
      <c r="AV55" s="89">
        <v>1611</v>
      </c>
      <c r="AW55" s="98"/>
      <c r="AX55" s="98"/>
      <c r="AY55" s="98"/>
      <c r="AZ55" s="89"/>
      <c r="BA55" s="85">
        <f t="shared" si="28"/>
        <v>0</v>
      </c>
      <c r="BB55" s="85">
        <f t="shared" si="29"/>
        <v>86300</v>
      </c>
      <c r="BC55" s="85">
        <f t="shared" si="25"/>
        <v>86300</v>
      </c>
      <c r="BD55" s="85">
        <f>AZ55+AV55+AR55+AN55+AJ55+AF55+AB55+W55+S55+O55+K55+G55</f>
        <v>94369.31</v>
      </c>
    </row>
    <row r="56" spans="1:56" ht="15" customHeight="1" x14ac:dyDescent="0.2">
      <c r="A56" s="11">
        <v>611</v>
      </c>
      <c r="B56" s="19" t="s">
        <v>53</v>
      </c>
      <c r="C56" s="38">
        <v>42</v>
      </c>
      <c r="D56" s="76">
        <v>0</v>
      </c>
      <c r="E56" s="76">
        <v>0</v>
      </c>
      <c r="F56" s="76">
        <v>0</v>
      </c>
      <c r="G56" s="95">
        <v>0</v>
      </c>
      <c r="H56" s="127">
        <v>0</v>
      </c>
      <c r="I56" s="127">
        <v>0</v>
      </c>
      <c r="J56" s="127">
        <f t="shared" si="26"/>
        <v>0</v>
      </c>
      <c r="K56" s="129">
        <v>0</v>
      </c>
      <c r="L56" s="101">
        <v>0</v>
      </c>
      <c r="M56" s="102">
        <v>0</v>
      </c>
      <c r="N56" s="102">
        <v>0</v>
      </c>
      <c r="O56" s="102">
        <v>0</v>
      </c>
      <c r="P56" s="14">
        <v>0</v>
      </c>
      <c r="Q56" s="14">
        <v>0</v>
      </c>
      <c r="R56" s="14">
        <v>0</v>
      </c>
      <c r="S56" s="15">
        <v>0</v>
      </c>
      <c r="T56" s="14">
        <v>0</v>
      </c>
      <c r="U56" s="14">
        <v>0</v>
      </c>
      <c r="V56" s="14">
        <v>0</v>
      </c>
      <c r="W56" s="15">
        <v>0</v>
      </c>
      <c r="X56" s="16"/>
      <c r="Y56" s="14"/>
      <c r="Z56" s="14"/>
      <c r="AA56" s="14">
        <v>0</v>
      </c>
      <c r="AB56" s="15">
        <v>0</v>
      </c>
      <c r="AC56" s="14"/>
      <c r="AD56" s="107"/>
      <c r="AE56" s="108">
        <f t="shared" ref="AE56:AE58" si="31">SUM(AC56:AD56)</f>
        <v>0</v>
      </c>
      <c r="AF56" s="109"/>
      <c r="AG56" s="73"/>
      <c r="AH56" s="73"/>
      <c r="AI56" s="14">
        <f t="shared" si="30"/>
        <v>0</v>
      </c>
      <c r="AJ56" s="82"/>
      <c r="AK56" s="74"/>
      <c r="AL56" s="74"/>
      <c r="AM56" s="74">
        <f t="shared" si="27"/>
        <v>0</v>
      </c>
      <c r="AN56" s="76"/>
      <c r="AO56" s="73"/>
      <c r="AP56" s="73"/>
      <c r="AQ56" s="73"/>
      <c r="AR56" s="81"/>
      <c r="AS56" s="85">
        <v>0</v>
      </c>
      <c r="AT56" s="85">
        <v>0</v>
      </c>
      <c r="AU56" s="85">
        <v>0</v>
      </c>
      <c r="AV56" s="89">
        <v>0</v>
      </c>
      <c r="AW56" s="98"/>
      <c r="AX56" s="98"/>
      <c r="AY56" s="98"/>
      <c r="AZ56" s="89"/>
      <c r="BA56" s="85">
        <f t="shared" si="28"/>
        <v>0</v>
      </c>
      <c r="BB56" s="85">
        <f t="shared" si="29"/>
        <v>0</v>
      </c>
      <c r="BC56" s="85">
        <f t="shared" si="25"/>
        <v>0</v>
      </c>
      <c r="BD56" s="85">
        <f t="shared" ref="BD56:BD87" si="32">AZ56+AV56+AR56+AN56+AJ56+AF56+AB56+W56+S56+O56+K56+G56</f>
        <v>0</v>
      </c>
    </row>
    <row r="57" spans="1:56" ht="15" customHeight="1" x14ac:dyDescent="0.2">
      <c r="A57" s="11">
        <v>612</v>
      </c>
      <c r="B57" s="19" t="s">
        <v>54</v>
      </c>
      <c r="C57" s="38">
        <v>43</v>
      </c>
      <c r="D57" s="76">
        <v>0</v>
      </c>
      <c r="E57" s="76">
        <v>0</v>
      </c>
      <c r="F57" s="76">
        <v>0</v>
      </c>
      <c r="G57" s="95">
        <v>0</v>
      </c>
      <c r="H57" s="127">
        <v>0</v>
      </c>
      <c r="I57" s="127">
        <v>0</v>
      </c>
      <c r="J57" s="127">
        <f t="shared" si="26"/>
        <v>0</v>
      </c>
      <c r="K57" s="129">
        <v>0</v>
      </c>
      <c r="L57" s="101">
        <v>0</v>
      </c>
      <c r="M57" s="102">
        <v>0</v>
      </c>
      <c r="N57" s="102">
        <v>0</v>
      </c>
      <c r="O57" s="102">
        <v>0</v>
      </c>
      <c r="P57" s="14">
        <v>0</v>
      </c>
      <c r="Q57" s="14">
        <v>0</v>
      </c>
      <c r="R57" s="14">
        <v>0</v>
      </c>
      <c r="S57" s="15">
        <v>0</v>
      </c>
      <c r="T57" s="14">
        <v>0</v>
      </c>
      <c r="U57" s="14">
        <v>0</v>
      </c>
      <c r="V57" s="14">
        <v>0</v>
      </c>
      <c r="W57" s="15">
        <v>0</v>
      </c>
      <c r="X57" s="16"/>
      <c r="Y57" s="14"/>
      <c r="Z57" s="14"/>
      <c r="AA57" s="14">
        <v>0</v>
      </c>
      <c r="AB57" s="15">
        <v>0</v>
      </c>
      <c r="AC57" s="14"/>
      <c r="AD57" s="107"/>
      <c r="AE57" s="108">
        <f t="shared" si="31"/>
        <v>0</v>
      </c>
      <c r="AF57" s="109"/>
      <c r="AG57" s="73"/>
      <c r="AH57" s="73"/>
      <c r="AI57" s="14">
        <f t="shared" si="30"/>
        <v>0</v>
      </c>
      <c r="AJ57" s="82"/>
      <c r="AK57" s="74"/>
      <c r="AL57" s="74"/>
      <c r="AM57" s="74">
        <f t="shared" si="27"/>
        <v>0</v>
      </c>
      <c r="AN57" s="76"/>
      <c r="AO57" s="73"/>
      <c r="AP57" s="73"/>
      <c r="AQ57" s="73"/>
      <c r="AR57" s="81"/>
      <c r="AS57" s="85">
        <v>0</v>
      </c>
      <c r="AT57" s="85">
        <v>0</v>
      </c>
      <c r="AU57" s="85">
        <v>0</v>
      </c>
      <c r="AV57" s="89">
        <v>0</v>
      </c>
      <c r="AW57" s="98"/>
      <c r="AX57" s="98"/>
      <c r="AY57" s="98"/>
      <c r="AZ57" s="89"/>
      <c r="BA57" s="85">
        <f t="shared" si="28"/>
        <v>0</v>
      </c>
      <c r="BB57" s="85">
        <f t="shared" si="29"/>
        <v>0</v>
      </c>
      <c r="BC57" s="85">
        <f t="shared" si="25"/>
        <v>0</v>
      </c>
      <c r="BD57" s="85">
        <f t="shared" si="32"/>
        <v>0</v>
      </c>
    </row>
    <row r="58" spans="1:56" ht="15" customHeight="1" x14ac:dyDescent="0.2">
      <c r="A58" s="11">
        <v>613</v>
      </c>
      <c r="B58" s="19" t="s">
        <v>55</v>
      </c>
      <c r="C58" s="38">
        <v>44</v>
      </c>
      <c r="D58" s="76">
        <v>0</v>
      </c>
      <c r="E58" s="76">
        <v>0</v>
      </c>
      <c r="F58" s="76">
        <v>0</v>
      </c>
      <c r="G58" s="95">
        <v>0</v>
      </c>
      <c r="H58" s="127">
        <v>0</v>
      </c>
      <c r="I58" s="127">
        <v>0</v>
      </c>
      <c r="J58" s="127">
        <f t="shared" si="26"/>
        <v>0</v>
      </c>
      <c r="K58" s="129">
        <v>0</v>
      </c>
      <c r="L58" s="101">
        <v>0</v>
      </c>
      <c r="M58" s="102">
        <v>0</v>
      </c>
      <c r="N58" s="102">
        <v>0</v>
      </c>
      <c r="O58" s="102">
        <v>0</v>
      </c>
      <c r="P58" s="14">
        <v>0</v>
      </c>
      <c r="Q58" s="14">
        <v>0</v>
      </c>
      <c r="R58" s="14">
        <v>0</v>
      </c>
      <c r="S58" s="15">
        <v>0</v>
      </c>
      <c r="T58" s="14">
        <v>0</v>
      </c>
      <c r="U58" s="14">
        <v>0</v>
      </c>
      <c r="V58" s="14">
        <v>0</v>
      </c>
      <c r="W58" s="15">
        <v>0</v>
      </c>
      <c r="X58" s="16"/>
      <c r="Y58" s="14"/>
      <c r="Z58" s="14"/>
      <c r="AA58" s="14">
        <v>0</v>
      </c>
      <c r="AB58" s="15">
        <v>0</v>
      </c>
      <c r="AC58" s="14"/>
      <c r="AD58" s="107"/>
      <c r="AE58" s="108">
        <f t="shared" si="31"/>
        <v>0</v>
      </c>
      <c r="AF58" s="109"/>
      <c r="AG58" s="73"/>
      <c r="AH58" s="73"/>
      <c r="AI58" s="14">
        <f t="shared" si="30"/>
        <v>0</v>
      </c>
      <c r="AJ58" s="82">
        <v>40365</v>
      </c>
      <c r="AK58" s="74"/>
      <c r="AL58" s="74"/>
      <c r="AM58" s="74">
        <f t="shared" si="27"/>
        <v>0</v>
      </c>
      <c r="AN58" s="76"/>
      <c r="AO58" s="73"/>
      <c r="AP58" s="73"/>
      <c r="AQ58" s="73"/>
      <c r="AR58" s="81"/>
      <c r="AS58" s="85">
        <v>0</v>
      </c>
      <c r="AT58" s="85">
        <v>0</v>
      </c>
      <c r="AU58" s="85">
        <v>0</v>
      </c>
      <c r="AV58" s="89">
        <v>0</v>
      </c>
      <c r="AW58" s="98"/>
      <c r="AX58" s="98"/>
      <c r="AY58" s="98"/>
      <c r="AZ58" s="89"/>
      <c r="BA58" s="85">
        <f t="shared" si="28"/>
        <v>0</v>
      </c>
      <c r="BB58" s="85">
        <f t="shared" si="29"/>
        <v>0</v>
      </c>
      <c r="BC58" s="85">
        <f t="shared" si="25"/>
        <v>0</v>
      </c>
      <c r="BD58" s="85">
        <f t="shared" si="32"/>
        <v>40365</v>
      </c>
    </row>
    <row r="59" spans="1:56" ht="15" customHeight="1" x14ac:dyDescent="0.2">
      <c r="A59" s="11">
        <v>614</v>
      </c>
      <c r="B59" s="19" t="s">
        <v>56</v>
      </c>
      <c r="C59" s="38">
        <v>45</v>
      </c>
      <c r="D59" s="76">
        <v>0</v>
      </c>
      <c r="E59" s="76">
        <v>0</v>
      </c>
      <c r="F59" s="76">
        <v>0</v>
      </c>
      <c r="G59" s="95">
        <v>0</v>
      </c>
      <c r="H59" s="127">
        <v>0</v>
      </c>
      <c r="I59" s="127">
        <v>0</v>
      </c>
      <c r="J59" s="127">
        <f t="shared" si="26"/>
        <v>0</v>
      </c>
      <c r="K59" s="129">
        <v>0</v>
      </c>
      <c r="L59" s="101">
        <v>0</v>
      </c>
      <c r="M59" s="102">
        <v>0</v>
      </c>
      <c r="N59" s="102">
        <v>0</v>
      </c>
      <c r="O59" s="102">
        <v>0</v>
      </c>
      <c r="P59" s="14">
        <v>0</v>
      </c>
      <c r="Q59" s="14">
        <v>0</v>
      </c>
      <c r="R59" s="14">
        <v>0</v>
      </c>
      <c r="S59" s="15">
        <v>0</v>
      </c>
      <c r="T59" s="14">
        <v>0</v>
      </c>
      <c r="U59" s="14">
        <v>0</v>
      </c>
      <c r="V59" s="14">
        <v>0</v>
      </c>
      <c r="W59" s="15">
        <v>0</v>
      </c>
      <c r="X59" s="16"/>
      <c r="Y59" s="14"/>
      <c r="Z59" s="14"/>
      <c r="AA59" s="14">
        <v>0</v>
      </c>
      <c r="AB59" s="15">
        <v>0</v>
      </c>
      <c r="AC59" s="14"/>
      <c r="AD59" s="107"/>
      <c r="AE59" s="108"/>
      <c r="AF59" s="109"/>
      <c r="AG59" s="73"/>
      <c r="AH59" s="73"/>
      <c r="AI59" s="14">
        <f t="shared" si="30"/>
        <v>0</v>
      </c>
      <c r="AJ59" s="82"/>
      <c r="AK59" s="74"/>
      <c r="AL59" s="74"/>
      <c r="AM59" s="74">
        <f t="shared" si="27"/>
        <v>0</v>
      </c>
      <c r="AN59" s="76"/>
      <c r="AO59" s="73"/>
      <c r="AP59" s="73"/>
      <c r="AQ59" s="73"/>
      <c r="AR59" s="81"/>
      <c r="AS59" s="85">
        <v>0</v>
      </c>
      <c r="AT59" s="85">
        <v>0</v>
      </c>
      <c r="AU59" s="85">
        <v>0</v>
      </c>
      <c r="AV59" s="89">
        <v>0</v>
      </c>
      <c r="AW59" s="98"/>
      <c r="AX59" s="98"/>
      <c r="AY59" s="98"/>
      <c r="AZ59" s="89"/>
      <c r="BA59" s="85">
        <f t="shared" si="28"/>
        <v>0</v>
      </c>
      <c r="BB59" s="85">
        <f t="shared" si="29"/>
        <v>0</v>
      </c>
      <c r="BC59" s="85">
        <f t="shared" si="25"/>
        <v>0</v>
      </c>
      <c r="BD59" s="85">
        <f t="shared" si="32"/>
        <v>0</v>
      </c>
    </row>
    <row r="60" spans="1:56" ht="15" customHeight="1" x14ac:dyDescent="0.2">
      <c r="A60" s="11">
        <v>621</v>
      </c>
      <c r="B60" s="19" t="s">
        <v>57</v>
      </c>
      <c r="C60" s="38">
        <v>46</v>
      </c>
      <c r="D60" s="76">
        <v>0</v>
      </c>
      <c r="E60" s="76">
        <v>0</v>
      </c>
      <c r="F60" s="76">
        <v>0</v>
      </c>
      <c r="G60" s="95">
        <v>0</v>
      </c>
      <c r="H60" s="127">
        <v>0</v>
      </c>
      <c r="I60" s="127">
        <v>0</v>
      </c>
      <c r="J60" s="127">
        <f t="shared" si="26"/>
        <v>0</v>
      </c>
      <c r="K60" s="129">
        <v>0</v>
      </c>
      <c r="L60" s="101">
        <v>0</v>
      </c>
      <c r="M60" s="102">
        <v>0</v>
      </c>
      <c r="N60" s="102">
        <v>0</v>
      </c>
      <c r="O60" s="102">
        <v>0</v>
      </c>
      <c r="P60" s="14">
        <v>0</v>
      </c>
      <c r="Q60" s="14">
        <v>0</v>
      </c>
      <c r="R60" s="14">
        <v>0</v>
      </c>
      <c r="S60" s="15">
        <v>0</v>
      </c>
      <c r="T60" s="14">
        <v>0</v>
      </c>
      <c r="U60" s="14">
        <v>0</v>
      </c>
      <c r="V60" s="14">
        <v>0</v>
      </c>
      <c r="W60" s="15">
        <v>0</v>
      </c>
      <c r="X60" s="16"/>
      <c r="Y60" s="14"/>
      <c r="Z60" s="14"/>
      <c r="AA60" s="14">
        <v>0</v>
      </c>
      <c r="AB60" s="15">
        <v>0</v>
      </c>
      <c r="AC60" s="14"/>
      <c r="AD60" s="107"/>
      <c r="AE60" s="108"/>
      <c r="AF60" s="109"/>
      <c r="AG60" s="73"/>
      <c r="AH60" s="73"/>
      <c r="AI60" s="14">
        <f t="shared" si="30"/>
        <v>0</v>
      </c>
      <c r="AJ60" s="82">
        <v>556</v>
      </c>
      <c r="AK60" s="74"/>
      <c r="AL60" s="74"/>
      <c r="AM60" s="74">
        <f t="shared" si="27"/>
        <v>0</v>
      </c>
      <c r="AN60" s="76"/>
      <c r="AO60" s="73"/>
      <c r="AP60" s="73"/>
      <c r="AQ60" s="73"/>
      <c r="AR60" s="81"/>
      <c r="AS60" s="85">
        <v>0</v>
      </c>
      <c r="AT60" s="85">
        <v>0</v>
      </c>
      <c r="AU60" s="85">
        <v>0</v>
      </c>
      <c r="AV60" s="89">
        <v>0</v>
      </c>
      <c r="AW60" s="98"/>
      <c r="AX60" s="98"/>
      <c r="AY60" s="98"/>
      <c r="AZ60" s="89"/>
      <c r="BA60" s="85">
        <f t="shared" si="28"/>
        <v>0</v>
      </c>
      <c r="BB60" s="85">
        <f t="shared" si="29"/>
        <v>0</v>
      </c>
      <c r="BC60" s="85">
        <f t="shared" si="25"/>
        <v>0</v>
      </c>
      <c r="BD60" s="85">
        <f t="shared" si="32"/>
        <v>556</v>
      </c>
    </row>
    <row r="61" spans="1:56" ht="15" customHeight="1" x14ac:dyDescent="0.2">
      <c r="A61" s="11">
        <v>622</v>
      </c>
      <c r="B61" s="19" t="s">
        <v>58</v>
      </c>
      <c r="C61" s="38">
        <v>47</v>
      </c>
      <c r="D61" s="76">
        <v>0</v>
      </c>
      <c r="E61" s="76">
        <v>0</v>
      </c>
      <c r="F61" s="76">
        <v>0</v>
      </c>
      <c r="G61" s="95">
        <v>0</v>
      </c>
      <c r="H61" s="127">
        <v>0</v>
      </c>
      <c r="I61" s="127">
        <v>0</v>
      </c>
      <c r="J61" s="127">
        <f t="shared" si="26"/>
        <v>0</v>
      </c>
      <c r="K61" s="129">
        <v>0</v>
      </c>
      <c r="L61" s="101">
        <v>0</v>
      </c>
      <c r="M61" s="102">
        <v>0</v>
      </c>
      <c r="N61" s="102">
        <v>0</v>
      </c>
      <c r="O61" s="102">
        <v>0</v>
      </c>
      <c r="P61" s="14">
        <v>0</v>
      </c>
      <c r="Q61" s="14">
        <v>0</v>
      </c>
      <c r="R61" s="14">
        <v>0</v>
      </c>
      <c r="S61" s="15">
        <v>0</v>
      </c>
      <c r="T61" s="14">
        <v>0</v>
      </c>
      <c r="U61" s="14">
        <v>0</v>
      </c>
      <c r="V61" s="14">
        <v>0</v>
      </c>
      <c r="W61" s="15">
        <v>0</v>
      </c>
      <c r="X61" s="16"/>
      <c r="Y61" s="14"/>
      <c r="Z61" s="14"/>
      <c r="AA61" s="14">
        <v>0</v>
      </c>
      <c r="AB61" s="15">
        <v>0</v>
      </c>
      <c r="AC61" s="14"/>
      <c r="AD61" s="107"/>
      <c r="AE61" s="108"/>
      <c r="AF61" s="109"/>
      <c r="AG61" s="74"/>
      <c r="AH61" s="74"/>
      <c r="AI61" s="14">
        <f t="shared" si="30"/>
        <v>0</v>
      </c>
      <c r="AJ61" s="82"/>
      <c r="AK61" s="74"/>
      <c r="AL61" s="74"/>
      <c r="AM61" s="74">
        <f t="shared" si="27"/>
        <v>0</v>
      </c>
      <c r="AN61" s="76"/>
      <c r="AO61" s="74"/>
      <c r="AP61" s="74"/>
      <c r="AQ61" s="74"/>
      <c r="AR61" s="81"/>
      <c r="AS61" s="85">
        <v>0</v>
      </c>
      <c r="AT61" s="85">
        <v>0</v>
      </c>
      <c r="AU61" s="85">
        <v>0</v>
      </c>
      <c r="AV61" s="89">
        <v>0</v>
      </c>
      <c r="AW61" s="98"/>
      <c r="AX61" s="98"/>
      <c r="AY61" s="98"/>
      <c r="AZ61" s="89"/>
      <c r="BA61" s="85">
        <f t="shared" si="28"/>
        <v>0</v>
      </c>
      <c r="BB61" s="85">
        <f t="shared" si="29"/>
        <v>0</v>
      </c>
      <c r="BC61" s="85">
        <f t="shared" si="25"/>
        <v>0</v>
      </c>
      <c r="BD61" s="85">
        <f t="shared" si="32"/>
        <v>0</v>
      </c>
    </row>
    <row r="62" spans="1:56" ht="15" customHeight="1" x14ac:dyDescent="0.2">
      <c r="A62" s="11">
        <v>623</v>
      </c>
      <c r="B62" s="19" t="s">
        <v>59</v>
      </c>
      <c r="C62" s="38">
        <v>48</v>
      </c>
      <c r="D62" s="76">
        <v>0</v>
      </c>
      <c r="E62" s="76">
        <v>0</v>
      </c>
      <c r="F62" s="76">
        <v>0</v>
      </c>
      <c r="G62" s="95">
        <v>0</v>
      </c>
      <c r="H62" s="127">
        <v>0</v>
      </c>
      <c r="I62" s="127">
        <v>0</v>
      </c>
      <c r="J62" s="127">
        <f t="shared" si="26"/>
        <v>0</v>
      </c>
      <c r="K62" s="129">
        <v>0</v>
      </c>
      <c r="L62" s="101">
        <v>0</v>
      </c>
      <c r="M62" s="102">
        <v>0</v>
      </c>
      <c r="N62" s="102">
        <v>0</v>
      </c>
      <c r="O62" s="102">
        <v>0</v>
      </c>
      <c r="P62" s="14">
        <v>0</v>
      </c>
      <c r="Q62" s="14">
        <v>0</v>
      </c>
      <c r="R62" s="14">
        <v>0</v>
      </c>
      <c r="S62" s="15">
        <v>0</v>
      </c>
      <c r="T62" s="14">
        <v>0</v>
      </c>
      <c r="U62" s="14">
        <v>0</v>
      </c>
      <c r="V62" s="14">
        <v>0</v>
      </c>
      <c r="W62" s="15">
        <v>0</v>
      </c>
      <c r="X62" s="16"/>
      <c r="Y62" s="14"/>
      <c r="Z62" s="14"/>
      <c r="AA62" s="14">
        <v>0</v>
      </c>
      <c r="AB62" s="15">
        <v>0</v>
      </c>
      <c r="AC62" s="105"/>
      <c r="AD62" s="105"/>
      <c r="AE62" s="105"/>
      <c r="AF62" s="106"/>
      <c r="AG62" s="73"/>
      <c r="AH62" s="73"/>
      <c r="AI62" s="14">
        <f t="shared" si="30"/>
        <v>0</v>
      </c>
      <c r="AJ62" s="82"/>
      <c r="AK62" s="74"/>
      <c r="AL62" s="74"/>
      <c r="AM62" s="74">
        <f t="shared" si="27"/>
        <v>0</v>
      </c>
      <c r="AN62" s="76"/>
      <c r="AO62" s="73"/>
      <c r="AP62" s="73"/>
      <c r="AQ62" s="73"/>
      <c r="AR62" s="81"/>
      <c r="AS62" s="85">
        <v>0</v>
      </c>
      <c r="AT62" s="85">
        <v>0</v>
      </c>
      <c r="AU62" s="85">
        <v>0</v>
      </c>
      <c r="AV62" s="89">
        <v>0</v>
      </c>
      <c r="AW62" s="98"/>
      <c r="AX62" s="98"/>
      <c r="AY62" s="98"/>
      <c r="AZ62" s="89"/>
      <c r="BA62" s="85">
        <f t="shared" si="28"/>
        <v>0</v>
      </c>
      <c r="BB62" s="85">
        <f t="shared" si="29"/>
        <v>0</v>
      </c>
      <c r="BC62" s="85">
        <f t="shared" si="25"/>
        <v>0</v>
      </c>
      <c r="BD62" s="85">
        <f t="shared" si="32"/>
        <v>0</v>
      </c>
    </row>
    <row r="63" spans="1:56" ht="15" customHeight="1" x14ac:dyDescent="0.2">
      <c r="A63" s="11">
        <v>624</v>
      </c>
      <c r="B63" s="19" t="s">
        <v>60</v>
      </c>
      <c r="C63" s="38">
        <v>49</v>
      </c>
      <c r="D63" s="76">
        <v>0</v>
      </c>
      <c r="E63" s="76">
        <v>0</v>
      </c>
      <c r="F63" s="76">
        <v>0</v>
      </c>
      <c r="G63" s="95">
        <v>0</v>
      </c>
      <c r="H63" s="127">
        <v>0</v>
      </c>
      <c r="I63" s="127">
        <v>0</v>
      </c>
      <c r="J63" s="127">
        <f t="shared" si="26"/>
        <v>0</v>
      </c>
      <c r="K63" s="129">
        <v>0</v>
      </c>
      <c r="L63" s="101">
        <v>0</v>
      </c>
      <c r="M63" s="102">
        <v>0</v>
      </c>
      <c r="N63" s="102">
        <v>0</v>
      </c>
      <c r="O63" s="102">
        <v>0</v>
      </c>
      <c r="P63" s="14">
        <v>0</v>
      </c>
      <c r="Q63" s="14">
        <v>0</v>
      </c>
      <c r="R63" s="14">
        <v>0</v>
      </c>
      <c r="S63" s="15">
        <v>0</v>
      </c>
      <c r="T63" s="14">
        <v>0</v>
      </c>
      <c r="U63" s="14">
        <v>0</v>
      </c>
      <c r="V63" s="14">
        <v>0</v>
      </c>
      <c r="W63" s="15">
        <v>0</v>
      </c>
      <c r="X63" s="16"/>
      <c r="Y63" s="14"/>
      <c r="Z63" s="14"/>
      <c r="AA63" s="14">
        <v>0</v>
      </c>
      <c r="AB63" s="15">
        <v>0</v>
      </c>
      <c r="AC63" s="105"/>
      <c r="AD63" s="105"/>
      <c r="AE63" s="105"/>
      <c r="AF63" s="106"/>
      <c r="AG63" s="74"/>
      <c r="AH63" s="74"/>
      <c r="AI63" s="14">
        <f t="shared" si="30"/>
        <v>0</v>
      </c>
      <c r="AJ63" s="82"/>
      <c r="AK63" s="74"/>
      <c r="AL63" s="74"/>
      <c r="AM63" s="74">
        <f t="shared" si="27"/>
        <v>0</v>
      </c>
      <c r="AN63" s="76"/>
      <c r="AO63" s="74"/>
      <c r="AP63" s="74"/>
      <c r="AQ63" s="74"/>
      <c r="AR63" s="81"/>
      <c r="AS63" s="85">
        <v>0</v>
      </c>
      <c r="AT63" s="85">
        <v>0</v>
      </c>
      <c r="AU63" s="85">
        <v>0</v>
      </c>
      <c r="AV63" s="89">
        <v>0</v>
      </c>
      <c r="AW63" s="98"/>
      <c r="AX63" s="98"/>
      <c r="AY63" s="98"/>
      <c r="AZ63" s="89"/>
      <c r="BA63" s="85">
        <f t="shared" si="28"/>
        <v>0</v>
      </c>
      <c r="BB63" s="85">
        <f t="shared" si="29"/>
        <v>0</v>
      </c>
      <c r="BC63" s="85">
        <f t="shared" si="25"/>
        <v>0</v>
      </c>
      <c r="BD63" s="85">
        <f t="shared" si="32"/>
        <v>0</v>
      </c>
    </row>
    <row r="64" spans="1:56" ht="15" customHeight="1" x14ac:dyDescent="0.2">
      <c r="A64" s="11">
        <v>641</v>
      </c>
      <c r="B64" s="19" t="s">
        <v>24</v>
      </c>
      <c r="C64" s="38">
        <v>50</v>
      </c>
      <c r="D64" s="76">
        <v>0</v>
      </c>
      <c r="E64" s="76">
        <v>0</v>
      </c>
      <c r="F64" s="76">
        <v>0</v>
      </c>
      <c r="G64" s="95">
        <v>0</v>
      </c>
      <c r="H64" s="127">
        <v>0</v>
      </c>
      <c r="I64" s="127">
        <v>0</v>
      </c>
      <c r="J64" s="127">
        <f t="shared" si="26"/>
        <v>0</v>
      </c>
      <c r="K64" s="129">
        <v>0</v>
      </c>
      <c r="L64" s="101">
        <v>0</v>
      </c>
      <c r="M64" s="102">
        <v>0</v>
      </c>
      <c r="N64" s="102">
        <v>0</v>
      </c>
      <c r="O64" s="102">
        <v>0</v>
      </c>
      <c r="P64" s="14">
        <v>0</v>
      </c>
      <c r="Q64" s="14">
        <v>0</v>
      </c>
      <c r="R64" s="14">
        <v>0</v>
      </c>
      <c r="S64" s="15">
        <v>0</v>
      </c>
      <c r="T64" s="14">
        <v>0</v>
      </c>
      <c r="U64" s="14">
        <v>0</v>
      </c>
      <c r="V64" s="14">
        <v>0</v>
      </c>
      <c r="W64" s="15">
        <v>0</v>
      </c>
      <c r="X64" s="16"/>
      <c r="Y64" s="14"/>
      <c r="Z64" s="14"/>
      <c r="AA64" s="14">
        <v>0</v>
      </c>
      <c r="AB64" s="15">
        <v>293.89</v>
      </c>
      <c r="AC64" s="14"/>
      <c r="AD64" s="107"/>
      <c r="AE64" s="108"/>
      <c r="AF64" s="109">
        <v>1890.76</v>
      </c>
      <c r="AG64" s="14"/>
      <c r="AH64" s="73">
        <v>0</v>
      </c>
      <c r="AI64" s="14">
        <f t="shared" si="30"/>
        <v>0</v>
      </c>
      <c r="AJ64" s="82">
        <v>146400</v>
      </c>
      <c r="AK64" s="74"/>
      <c r="AL64" s="74"/>
      <c r="AM64" s="74">
        <f t="shared" si="27"/>
        <v>0</v>
      </c>
      <c r="AN64" s="76"/>
      <c r="AO64" s="14"/>
      <c r="AP64" s="73"/>
      <c r="AQ64" s="14"/>
      <c r="AR64" s="81"/>
      <c r="AS64" s="85">
        <v>0</v>
      </c>
      <c r="AT64" s="85"/>
      <c r="AU64" s="85"/>
      <c r="AV64" s="89">
        <v>5917</v>
      </c>
      <c r="AW64" s="98"/>
      <c r="AX64" s="98"/>
      <c r="AY64" s="98"/>
      <c r="AZ64" s="89"/>
      <c r="BA64" s="85">
        <f t="shared" si="28"/>
        <v>0</v>
      </c>
      <c r="BB64" s="85">
        <f t="shared" si="29"/>
        <v>0</v>
      </c>
      <c r="BC64" s="85">
        <f t="shared" si="25"/>
        <v>0</v>
      </c>
      <c r="BD64" s="85">
        <f t="shared" si="32"/>
        <v>154501.65000000002</v>
      </c>
    </row>
    <row r="65" spans="1:56" ht="15" customHeight="1" x14ac:dyDescent="0.2">
      <c r="A65" s="11">
        <v>642</v>
      </c>
      <c r="B65" s="19" t="s">
        <v>25</v>
      </c>
      <c r="C65" s="38">
        <v>51</v>
      </c>
      <c r="D65" s="76">
        <v>0</v>
      </c>
      <c r="E65" s="76">
        <v>0</v>
      </c>
      <c r="F65" s="76">
        <v>0</v>
      </c>
      <c r="G65" s="95">
        <v>0</v>
      </c>
      <c r="H65" s="127">
        <v>0</v>
      </c>
      <c r="I65" s="127">
        <v>0</v>
      </c>
      <c r="J65" s="127">
        <f t="shared" si="26"/>
        <v>0</v>
      </c>
      <c r="K65" s="129">
        <v>0</v>
      </c>
      <c r="L65" s="101">
        <v>0</v>
      </c>
      <c r="M65" s="102">
        <v>0</v>
      </c>
      <c r="N65" s="102">
        <v>0</v>
      </c>
      <c r="O65" s="102">
        <v>0</v>
      </c>
      <c r="P65" s="14">
        <v>0</v>
      </c>
      <c r="Q65" s="14">
        <v>0</v>
      </c>
      <c r="R65" s="14">
        <v>0</v>
      </c>
      <c r="S65" s="15">
        <v>0</v>
      </c>
      <c r="T65" s="14">
        <v>0</v>
      </c>
      <c r="U65" s="14">
        <v>0</v>
      </c>
      <c r="V65" s="14">
        <v>0</v>
      </c>
      <c r="W65" s="15">
        <v>0</v>
      </c>
      <c r="X65" s="16"/>
      <c r="Y65" s="14"/>
      <c r="Z65" s="14"/>
      <c r="AA65" s="14">
        <v>0</v>
      </c>
      <c r="AB65" s="15">
        <v>0</v>
      </c>
      <c r="AC65" s="105"/>
      <c r="AD65" s="105"/>
      <c r="AE65" s="105"/>
      <c r="AF65" s="106"/>
      <c r="AG65" s="74"/>
      <c r="AH65" s="74"/>
      <c r="AI65" s="14">
        <f t="shared" si="30"/>
        <v>0</v>
      </c>
      <c r="AJ65" s="82"/>
      <c r="AK65" s="74"/>
      <c r="AL65" s="74"/>
      <c r="AM65" s="74">
        <f t="shared" si="27"/>
        <v>0</v>
      </c>
      <c r="AN65" s="76"/>
      <c r="AO65" s="74"/>
      <c r="AP65" s="74"/>
      <c r="AQ65" s="74"/>
      <c r="AR65" s="81"/>
      <c r="AS65" s="85">
        <v>0</v>
      </c>
      <c r="AT65" s="85"/>
      <c r="AU65" s="85"/>
      <c r="AV65" s="89">
        <v>7145</v>
      </c>
      <c r="AW65" s="98"/>
      <c r="AX65" s="98"/>
      <c r="AY65" s="98"/>
      <c r="AZ65" s="89"/>
      <c r="BA65" s="85">
        <f t="shared" si="28"/>
        <v>0</v>
      </c>
      <c r="BB65" s="85">
        <f t="shared" si="29"/>
        <v>0</v>
      </c>
      <c r="BC65" s="85">
        <f t="shared" si="25"/>
        <v>0</v>
      </c>
      <c r="BD65" s="85">
        <f t="shared" si="32"/>
        <v>7145</v>
      </c>
    </row>
    <row r="66" spans="1:56" ht="15" customHeight="1" x14ac:dyDescent="0.2">
      <c r="A66" s="11">
        <v>643</v>
      </c>
      <c r="B66" s="19" t="s">
        <v>61</v>
      </c>
      <c r="C66" s="38">
        <v>52</v>
      </c>
      <c r="D66" s="76">
        <v>0</v>
      </c>
      <c r="E66" s="76">
        <v>0</v>
      </c>
      <c r="F66" s="76">
        <v>0</v>
      </c>
      <c r="G66" s="95">
        <v>0</v>
      </c>
      <c r="H66" s="127">
        <v>0</v>
      </c>
      <c r="I66" s="127">
        <v>0</v>
      </c>
      <c r="J66" s="127">
        <f t="shared" si="26"/>
        <v>0</v>
      </c>
      <c r="K66" s="129">
        <v>0</v>
      </c>
      <c r="L66" s="101">
        <v>0</v>
      </c>
      <c r="M66" s="102">
        <v>0</v>
      </c>
      <c r="N66" s="102">
        <v>0</v>
      </c>
      <c r="O66" s="102">
        <v>0</v>
      </c>
      <c r="P66" s="14">
        <v>0</v>
      </c>
      <c r="Q66" s="14">
        <v>0</v>
      </c>
      <c r="R66" s="14">
        <v>0</v>
      </c>
      <c r="S66" s="15">
        <v>0</v>
      </c>
      <c r="T66" s="14">
        <v>0</v>
      </c>
      <c r="U66" s="14">
        <v>0</v>
      </c>
      <c r="V66" s="14">
        <v>0</v>
      </c>
      <c r="W66" s="15">
        <v>0</v>
      </c>
      <c r="X66" s="16"/>
      <c r="Y66" s="14"/>
      <c r="Z66" s="14"/>
      <c r="AA66" s="14">
        <v>0</v>
      </c>
      <c r="AB66" s="15">
        <v>0</v>
      </c>
      <c r="AC66" s="105"/>
      <c r="AD66" s="105"/>
      <c r="AE66" s="105"/>
      <c r="AF66" s="106"/>
      <c r="AG66" s="74"/>
      <c r="AH66" s="74"/>
      <c r="AI66" s="14">
        <f t="shared" si="30"/>
        <v>0</v>
      </c>
      <c r="AJ66" s="82"/>
      <c r="AK66" s="74"/>
      <c r="AL66" s="74"/>
      <c r="AM66" s="74">
        <f t="shared" si="27"/>
        <v>0</v>
      </c>
      <c r="AN66" s="76"/>
      <c r="AO66" s="74"/>
      <c r="AP66" s="74"/>
      <c r="AQ66" s="74"/>
      <c r="AR66" s="81"/>
      <c r="AS66" s="85">
        <v>0</v>
      </c>
      <c r="AT66" s="85">
        <v>0</v>
      </c>
      <c r="AU66" s="85">
        <v>0</v>
      </c>
      <c r="AV66" s="89">
        <v>0</v>
      </c>
      <c r="AW66" s="98"/>
      <c r="AX66" s="98"/>
      <c r="AY66" s="98"/>
      <c r="AZ66" s="89"/>
      <c r="BA66" s="85">
        <f t="shared" si="28"/>
        <v>0</v>
      </c>
      <c r="BB66" s="85">
        <f t="shared" si="29"/>
        <v>0</v>
      </c>
      <c r="BC66" s="85">
        <f t="shared" si="25"/>
        <v>0</v>
      </c>
      <c r="BD66" s="85">
        <f t="shared" si="32"/>
        <v>0</v>
      </c>
    </row>
    <row r="67" spans="1:56" ht="15" customHeight="1" x14ac:dyDescent="0.2">
      <c r="A67" s="11">
        <v>644</v>
      </c>
      <c r="B67" s="19" t="s">
        <v>27</v>
      </c>
      <c r="C67" s="38">
        <v>53</v>
      </c>
      <c r="D67" s="76">
        <v>0</v>
      </c>
      <c r="E67" s="76">
        <v>0</v>
      </c>
      <c r="F67" s="76">
        <v>0</v>
      </c>
      <c r="G67" s="95">
        <v>339</v>
      </c>
      <c r="H67" s="127">
        <v>0</v>
      </c>
      <c r="I67" s="127">
        <v>0</v>
      </c>
      <c r="J67" s="127">
        <f t="shared" si="26"/>
        <v>0</v>
      </c>
      <c r="K67" s="129">
        <v>32</v>
      </c>
      <c r="L67" s="101">
        <v>0</v>
      </c>
      <c r="M67" s="102">
        <v>0</v>
      </c>
      <c r="N67" s="102">
        <v>0</v>
      </c>
      <c r="O67" s="102">
        <v>68.290000000000006</v>
      </c>
      <c r="P67" s="14">
        <v>0</v>
      </c>
      <c r="Q67" s="14">
        <v>0</v>
      </c>
      <c r="R67" s="14">
        <v>0</v>
      </c>
      <c r="S67" s="15">
        <v>36.299999999999997</v>
      </c>
      <c r="T67" s="14">
        <v>0</v>
      </c>
      <c r="U67" s="14">
        <v>0</v>
      </c>
      <c r="V67" s="14">
        <v>0</v>
      </c>
      <c r="W67" s="15">
        <v>9.32</v>
      </c>
      <c r="X67" s="16"/>
      <c r="Y67" s="14"/>
      <c r="Z67" s="14"/>
      <c r="AA67" s="14">
        <v>0</v>
      </c>
      <c r="AB67" s="15">
        <v>21.35</v>
      </c>
      <c r="AC67" s="14"/>
      <c r="AD67" s="107"/>
      <c r="AE67" s="108"/>
      <c r="AF67" s="109">
        <v>4</v>
      </c>
      <c r="AG67" s="74"/>
      <c r="AH67" s="74"/>
      <c r="AI67" s="14">
        <f t="shared" si="30"/>
        <v>0</v>
      </c>
      <c r="AJ67" s="82">
        <v>595</v>
      </c>
      <c r="AK67" s="74"/>
      <c r="AL67" s="74"/>
      <c r="AM67" s="74">
        <f t="shared" si="27"/>
        <v>0</v>
      </c>
      <c r="AN67" s="76"/>
      <c r="AO67" s="74"/>
      <c r="AP67" s="74"/>
      <c r="AQ67" s="74"/>
      <c r="AR67" s="81"/>
      <c r="AS67" s="85">
        <v>0</v>
      </c>
      <c r="AT67" s="85">
        <v>0</v>
      </c>
      <c r="AU67" s="85">
        <v>0</v>
      </c>
      <c r="AV67" s="89">
        <v>201</v>
      </c>
      <c r="AW67" s="98"/>
      <c r="AX67" s="98"/>
      <c r="AY67" s="98"/>
      <c r="AZ67" s="89">
        <v>2</v>
      </c>
      <c r="BA67" s="85">
        <f t="shared" si="28"/>
        <v>0</v>
      </c>
      <c r="BB67" s="85">
        <f t="shared" si="29"/>
        <v>0</v>
      </c>
      <c r="BC67" s="85">
        <f t="shared" si="25"/>
        <v>0</v>
      </c>
      <c r="BD67" s="85">
        <f t="shared" si="32"/>
        <v>1308.26</v>
      </c>
    </row>
    <row r="68" spans="1:56" ht="15" customHeight="1" x14ac:dyDescent="0.2">
      <c r="A68" s="11">
        <v>645</v>
      </c>
      <c r="B68" s="19" t="s">
        <v>62</v>
      </c>
      <c r="C68" s="38">
        <v>54</v>
      </c>
      <c r="D68" s="76">
        <v>0</v>
      </c>
      <c r="E68" s="76">
        <v>0</v>
      </c>
      <c r="F68" s="76">
        <v>0</v>
      </c>
      <c r="G68" s="95">
        <v>136</v>
      </c>
      <c r="H68" s="127">
        <v>0</v>
      </c>
      <c r="I68" s="127">
        <v>0</v>
      </c>
      <c r="J68" s="127">
        <f t="shared" si="26"/>
        <v>0</v>
      </c>
      <c r="K68" s="129">
        <v>4</v>
      </c>
      <c r="L68" s="101">
        <v>0</v>
      </c>
      <c r="M68" s="102">
        <v>0</v>
      </c>
      <c r="N68" s="102">
        <v>0</v>
      </c>
      <c r="O68" s="102">
        <v>44.55</v>
      </c>
      <c r="P68" s="14">
        <v>0</v>
      </c>
      <c r="Q68" s="14">
        <v>0</v>
      </c>
      <c r="R68" s="14">
        <v>0</v>
      </c>
      <c r="S68" s="15">
        <v>367.23</v>
      </c>
      <c r="T68" s="14">
        <v>0</v>
      </c>
      <c r="U68" s="14">
        <v>0</v>
      </c>
      <c r="V68" s="14">
        <v>0</v>
      </c>
      <c r="W68" s="15">
        <v>0</v>
      </c>
      <c r="X68" s="17"/>
      <c r="Y68" s="14"/>
      <c r="Z68" s="14"/>
      <c r="AA68" s="14">
        <v>0</v>
      </c>
      <c r="AB68" s="15">
        <v>0</v>
      </c>
      <c r="AC68" s="14"/>
      <c r="AD68" s="107"/>
      <c r="AE68" s="108"/>
      <c r="AF68" s="109"/>
      <c r="AG68" s="74"/>
      <c r="AH68" s="74"/>
      <c r="AI68" s="14">
        <f t="shared" si="30"/>
        <v>0</v>
      </c>
      <c r="AJ68" s="82"/>
      <c r="AK68" s="74"/>
      <c r="AL68" s="74"/>
      <c r="AM68" s="74">
        <f t="shared" si="27"/>
        <v>0</v>
      </c>
      <c r="AN68" s="76"/>
      <c r="AO68" s="74"/>
      <c r="AP68" s="74"/>
      <c r="AQ68" s="74"/>
      <c r="AR68" s="81"/>
      <c r="AS68" s="85">
        <v>0</v>
      </c>
      <c r="AT68" s="85">
        <v>0</v>
      </c>
      <c r="AU68" s="85">
        <v>0</v>
      </c>
      <c r="AV68" s="89">
        <v>0</v>
      </c>
      <c r="AW68" s="98"/>
      <c r="AX68" s="98"/>
      <c r="AY68" s="98"/>
      <c r="AZ68" s="89"/>
      <c r="BA68" s="85">
        <f t="shared" si="28"/>
        <v>0</v>
      </c>
      <c r="BB68" s="85">
        <f t="shared" si="29"/>
        <v>0</v>
      </c>
      <c r="BC68" s="85">
        <f t="shared" si="25"/>
        <v>0</v>
      </c>
      <c r="BD68" s="85">
        <f t="shared" si="32"/>
        <v>551.78</v>
      </c>
    </row>
    <row r="69" spans="1:56" ht="15" customHeight="1" x14ac:dyDescent="0.2">
      <c r="A69" s="11">
        <v>646</v>
      </c>
      <c r="B69" s="19" t="s">
        <v>63</v>
      </c>
      <c r="C69" s="38">
        <v>55</v>
      </c>
      <c r="D69" s="83">
        <v>0</v>
      </c>
      <c r="E69" s="76">
        <v>0</v>
      </c>
      <c r="F69" s="76">
        <v>0</v>
      </c>
      <c r="G69" s="95">
        <v>0</v>
      </c>
      <c r="H69" s="127">
        <v>0</v>
      </c>
      <c r="I69" s="127">
        <v>0</v>
      </c>
      <c r="J69" s="127">
        <f t="shared" si="26"/>
        <v>0</v>
      </c>
      <c r="K69" s="129">
        <v>0</v>
      </c>
      <c r="L69" s="101">
        <v>0</v>
      </c>
      <c r="M69" s="102">
        <v>0</v>
      </c>
      <c r="N69" s="102">
        <v>0</v>
      </c>
      <c r="O69" s="102">
        <v>0</v>
      </c>
      <c r="P69" s="14">
        <v>0</v>
      </c>
      <c r="Q69" s="14">
        <v>0</v>
      </c>
      <c r="R69" s="14">
        <v>0</v>
      </c>
      <c r="S69" s="15">
        <v>0</v>
      </c>
      <c r="T69" s="14">
        <v>0</v>
      </c>
      <c r="U69" s="14">
        <v>0</v>
      </c>
      <c r="V69" s="14">
        <v>0</v>
      </c>
      <c r="W69" s="15">
        <v>0</v>
      </c>
      <c r="X69" s="17"/>
      <c r="Y69" s="14"/>
      <c r="Z69" s="14"/>
      <c r="AA69" s="14">
        <v>0</v>
      </c>
      <c r="AB69" s="15">
        <v>0</v>
      </c>
      <c r="AC69" s="14"/>
      <c r="AD69" s="107"/>
      <c r="AE69" s="108"/>
      <c r="AF69" s="109">
        <v>26376.2</v>
      </c>
      <c r="AG69" s="74"/>
      <c r="AH69" s="74"/>
      <c r="AI69" s="14">
        <f t="shared" si="30"/>
        <v>0</v>
      </c>
      <c r="AJ69" s="82"/>
      <c r="AK69" s="74"/>
      <c r="AL69" s="74"/>
      <c r="AM69" s="74">
        <f t="shared" si="27"/>
        <v>0</v>
      </c>
      <c r="AN69" s="76"/>
      <c r="AO69" s="74"/>
      <c r="AP69" s="74"/>
      <c r="AQ69" s="74"/>
      <c r="AR69" s="81"/>
      <c r="AS69" s="85">
        <v>0</v>
      </c>
      <c r="AT69" s="85">
        <v>0</v>
      </c>
      <c r="AU69" s="85">
        <v>0</v>
      </c>
      <c r="AV69" s="89">
        <v>0</v>
      </c>
      <c r="AW69" s="98"/>
      <c r="AX69" s="98"/>
      <c r="AY69" s="98"/>
      <c r="AZ69" s="89"/>
      <c r="BA69" s="85">
        <f t="shared" si="28"/>
        <v>0</v>
      </c>
      <c r="BB69" s="85">
        <f t="shared" si="29"/>
        <v>0</v>
      </c>
      <c r="BC69" s="85">
        <f t="shared" ref="BC69:BC86" si="33">F69+J69+N69+R69+V69+AA69+AE69+AI69+AM69+AQ69+AU69+AY69</f>
        <v>0</v>
      </c>
      <c r="BD69" s="85">
        <f t="shared" si="32"/>
        <v>26376.2</v>
      </c>
    </row>
    <row r="70" spans="1:56" ht="15" customHeight="1" x14ac:dyDescent="0.2">
      <c r="A70" s="11">
        <v>647</v>
      </c>
      <c r="B70" s="19" t="s">
        <v>64</v>
      </c>
      <c r="C70" s="38">
        <v>56</v>
      </c>
      <c r="D70" s="83">
        <v>0</v>
      </c>
      <c r="E70" s="76">
        <v>0</v>
      </c>
      <c r="F70" s="76">
        <v>0</v>
      </c>
      <c r="G70" s="95">
        <v>0</v>
      </c>
      <c r="H70" s="127">
        <v>0</v>
      </c>
      <c r="I70" s="127">
        <v>0</v>
      </c>
      <c r="J70" s="127">
        <f t="shared" si="26"/>
        <v>0</v>
      </c>
      <c r="K70" s="129">
        <v>0</v>
      </c>
      <c r="L70" s="101">
        <v>0</v>
      </c>
      <c r="M70" s="102">
        <v>0</v>
      </c>
      <c r="N70" s="102">
        <v>0</v>
      </c>
      <c r="O70" s="102">
        <v>0</v>
      </c>
      <c r="P70" s="14">
        <v>0</v>
      </c>
      <c r="Q70" s="14">
        <v>0</v>
      </c>
      <c r="R70" s="14">
        <v>0</v>
      </c>
      <c r="S70" s="15">
        <v>0</v>
      </c>
      <c r="T70" s="14">
        <v>0</v>
      </c>
      <c r="U70" s="14">
        <v>0</v>
      </c>
      <c r="V70" s="14">
        <v>0</v>
      </c>
      <c r="W70" s="15">
        <v>0</v>
      </c>
      <c r="X70" s="17"/>
      <c r="Y70" s="14"/>
      <c r="Z70" s="14"/>
      <c r="AA70" s="14">
        <v>0</v>
      </c>
      <c r="AB70" s="15">
        <v>0</v>
      </c>
      <c r="AC70" s="14"/>
      <c r="AD70" s="107"/>
      <c r="AE70" s="108"/>
      <c r="AF70" s="109">
        <v>840</v>
      </c>
      <c r="AG70" s="74"/>
      <c r="AH70" s="74"/>
      <c r="AI70" s="14">
        <f t="shared" si="30"/>
        <v>0</v>
      </c>
      <c r="AJ70" s="82"/>
      <c r="AK70" s="74"/>
      <c r="AL70" s="74"/>
      <c r="AM70" s="74">
        <f t="shared" si="27"/>
        <v>0</v>
      </c>
      <c r="AN70" s="76"/>
      <c r="AO70" s="74"/>
      <c r="AP70" s="74"/>
      <c r="AQ70" s="74"/>
      <c r="AR70" s="81"/>
      <c r="AS70" s="85">
        <v>0</v>
      </c>
      <c r="AT70" s="85">
        <v>0</v>
      </c>
      <c r="AU70" s="85">
        <v>0</v>
      </c>
      <c r="AV70" s="89">
        <v>0</v>
      </c>
      <c r="AW70" s="98"/>
      <c r="AX70" s="98"/>
      <c r="AY70" s="98"/>
      <c r="AZ70" s="89"/>
      <c r="BA70" s="85">
        <f t="shared" si="28"/>
        <v>0</v>
      </c>
      <c r="BB70" s="85">
        <f t="shared" si="29"/>
        <v>0</v>
      </c>
      <c r="BC70" s="85">
        <f t="shared" si="33"/>
        <v>0</v>
      </c>
      <c r="BD70" s="85">
        <f t="shared" si="32"/>
        <v>840</v>
      </c>
    </row>
    <row r="71" spans="1:56" ht="15" customHeight="1" x14ac:dyDescent="0.2">
      <c r="A71" s="11">
        <v>648</v>
      </c>
      <c r="B71" s="19" t="s">
        <v>65</v>
      </c>
      <c r="C71" s="38">
        <v>57</v>
      </c>
      <c r="D71" s="83">
        <v>0</v>
      </c>
      <c r="E71" s="76">
        <v>0</v>
      </c>
      <c r="F71" s="76">
        <v>0</v>
      </c>
      <c r="G71" s="95">
        <v>0</v>
      </c>
      <c r="H71" s="127">
        <v>0</v>
      </c>
      <c r="I71" s="127">
        <v>0</v>
      </c>
      <c r="J71" s="127">
        <f t="shared" si="26"/>
        <v>0</v>
      </c>
      <c r="K71" s="129">
        <v>0</v>
      </c>
      <c r="L71" s="101">
        <v>0</v>
      </c>
      <c r="M71" s="102">
        <v>0</v>
      </c>
      <c r="N71" s="102">
        <v>0</v>
      </c>
      <c r="O71" s="102">
        <v>0</v>
      </c>
      <c r="P71" s="14">
        <v>0</v>
      </c>
      <c r="Q71" s="14">
        <v>0</v>
      </c>
      <c r="R71" s="14">
        <v>0</v>
      </c>
      <c r="S71" s="15">
        <v>0</v>
      </c>
      <c r="T71" s="14">
        <v>0</v>
      </c>
      <c r="U71" s="14">
        <v>0</v>
      </c>
      <c r="V71" s="14">
        <v>0</v>
      </c>
      <c r="W71" s="15">
        <v>0</v>
      </c>
      <c r="X71" s="16"/>
      <c r="Y71" s="14"/>
      <c r="Z71" s="14"/>
      <c r="AA71" s="14">
        <v>0</v>
      </c>
      <c r="AB71" s="15">
        <v>0</v>
      </c>
      <c r="AC71" s="14"/>
      <c r="AD71" s="107"/>
      <c r="AE71" s="108">
        <f t="shared" ref="AE71:AE87" si="34">SUM(AC71:AD71)</f>
        <v>0</v>
      </c>
      <c r="AF71" s="109"/>
      <c r="AG71" s="74"/>
      <c r="AH71" s="74"/>
      <c r="AI71" s="14">
        <f t="shared" si="30"/>
        <v>0</v>
      </c>
      <c r="AJ71" s="82"/>
      <c r="AK71" s="74"/>
      <c r="AL71" s="74"/>
      <c r="AM71" s="74">
        <f t="shared" si="27"/>
        <v>0</v>
      </c>
      <c r="AN71" s="76"/>
      <c r="AO71" s="74"/>
      <c r="AP71" s="74"/>
      <c r="AQ71" s="74"/>
      <c r="AR71" s="81"/>
      <c r="AS71" s="85">
        <v>0</v>
      </c>
      <c r="AT71" s="85">
        <v>0</v>
      </c>
      <c r="AU71" s="85">
        <v>0</v>
      </c>
      <c r="AV71" s="89">
        <v>0</v>
      </c>
      <c r="AW71" s="98"/>
      <c r="AX71" s="98"/>
      <c r="AY71" s="98"/>
      <c r="AZ71" s="89"/>
      <c r="BA71" s="85">
        <f t="shared" si="28"/>
        <v>0</v>
      </c>
      <c r="BB71" s="85">
        <f t="shared" si="29"/>
        <v>0</v>
      </c>
      <c r="BC71" s="85">
        <f t="shared" si="33"/>
        <v>0</v>
      </c>
      <c r="BD71" s="85">
        <f t="shared" si="32"/>
        <v>0</v>
      </c>
    </row>
    <row r="72" spans="1:56" ht="15" customHeight="1" x14ac:dyDescent="0.2">
      <c r="A72" s="11">
        <v>649</v>
      </c>
      <c r="B72" s="12" t="s">
        <v>66</v>
      </c>
      <c r="C72" s="38">
        <v>58</v>
      </c>
      <c r="D72" s="94">
        <v>650000</v>
      </c>
      <c r="E72" s="76">
        <v>65000</v>
      </c>
      <c r="F72" s="76">
        <v>715000</v>
      </c>
      <c r="G72" s="95">
        <v>743655</v>
      </c>
      <c r="H72" s="127">
        <v>694000</v>
      </c>
      <c r="I72" s="127">
        <v>0</v>
      </c>
      <c r="J72" s="127">
        <f t="shared" si="26"/>
        <v>694000</v>
      </c>
      <c r="K72" s="129">
        <v>488927.24</v>
      </c>
      <c r="L72" s="104">
        <v>913801</v>
      </c>
      <c r="M72" s="102">
        <v>125530</v>
      </c>
      <c r="N72" s="102">
        <v>1039331</v>
      </c>
      <c r="O72" s="102">
        <v>1516978.7200000002</v>
      </c>
      <c r="P72" s="14">
        <v>1320000</v>
      </c>
      <c r="Q72" s="14">
        <v>300000</v>
      </c>
      <c r="R72" s="14">
        <v>1620000</v>
      </c>
      <c r="S72" s="15">
        <v>1591865.72</v>
      </c>
      <c r="T72" s="14">
        <v>360000</v>
      </c>
      <c r="U72" s="14">
        <v>0</v>
      </c>
      <c r="V72" s="14">
        <f>T72+U72</f>
        <v>360000</v>
      </c>
      <c r="W72" s="15">
        <v>406385.42</v>
      </c>
      <c r="X72" s="16"/>
      <c r="Y72" s="14">
        <v>1000000</v>
      </c>
      <c r="Z72" s="14"/>
      <c r="AA72" s="14">
        <v>1000000</v>
      </c>
      <c r="AB72" s="15">
        <v>1287681.72</v>
      </c>
      <c r="AC72" s="14">
        <v>140206</v>
      </c>
      <c r="AD72" s="107"/>
      <c r="AE72" s="108">
        <f t="shared" si="34"/>
        <v>140206</v>
      </c>
      <c r="AF72" s="109">
        <v>148710.75</v>
      </c>
      <c r="AG72" s="74">
        <v>160894</v>
      </c>
      <c r="AH72" s="74">
        <v>306000</v>
      </c>
      <c r="AI72" s="14">
        <f t="shared" si="30"/>
        <v>466894</v>
      </c>
      <c r="AJ72" s="82">
        <v>501727</v>
      </c>
      <c r="AK72" s="76"/>
      <c r="AL72" s="74"/>
      <c r="AM72" s="74">
        <f t="shared" si="27"/>
        <v>0</v>
      </c>
      <c r="AN72" s="76"/>
      <c r="AO72" s="74"/>
      <c r="AP72" s="74"/>
      <c r="AQ72" s="74"/>
      <c r="AR72" s="82">
        <v>2500</v>
      </c>
      <c r="AS72" s="85">
        <v>0</v>
      </c>
      <c r="AT72" s="85">
        <v>14000</v>
      </c>
      <c r="AU72" s="85">
        <v>14000</v>
      </c>
      <c r="AV72" s="89">
        <v>34085</v>
      </c>
      <c r="AW72" s="98"/>
      <c r="AX72" s="98">
        <v>42000</v>
      </c>
      <c r="AY72" s="98">
        <v>42000</v>
      </c>
      <c r="AZ72" s="89">
        <v>60376</v>
      </c>
      <c r="BA72" s="85">
        <f t="shared" si="28"/>
        <v>5238901</v>
      </c>
      <c r="BB72" s="85">
        <f t="shared" si="29"/>
        <v>852530</v>
      </c>
      <c r="BC72" s="85">
        <f t="shared" si="33"/>
        <v>6091431</v>
      </c>
      <c r="BD72" s="85">
        <f t="shared" si="32"/>
        <v>6782892.5700000003</v>
      </c>
    </row>
    <row r="73" spans="1:56" ht="23.25" customHeight="1" x14ac:dyDescent="0.2">
      <c r="A73" s="11">
        <v>651</v>
      </c>
      <c r="B73" s="19" t="s">
        <v>67</v>
      </c>
      <c r="C73" s="38">
        <v>59</v>
      </c>
      <c r="D73" s="83">
        <v>0</v>
      </c>
      <c r="E73" s="76">
        <v>0</v>
      </c>
      <c r="F73" s="76">
        <v>0</v>
      </c>
      <c r="G73" s="95">
        <v>191</v>
      </c>
      <c r="H73" s="127">
        <v>0</v>
      </c>
      <c r="I73" s="127">
        <v>0</v>
      </c>
      <c r="J73" s="127">
        <f t="shared" si="26"/>
        <v>0</v>
      </c>
      <c r="K73" s="129">
        <v>0</v>
      </c>
      <c r="L73" s="101">
        <v>0</v>
      </c>
      <c r="M73" s="102">
        <v>0</v>
      </c>
      <c r="N73" s="102">
        <v>0</v>
      </c>
      <c r="O73" s="102">
        <v>0</v>
      </c>
      <c r="P73" s="14">
        <v>0</v>
      </c>
      <c r="Q73" s="14">
        <v>0</v>
      </c>
      <c r="R73" s="14">
        <v>0</v>
      </c>
      <c r="S73" s="15">
        <v>0</v>
      </c>
      <c r="T73" s="14">
        <v>0</v>
      </c>
      <c r="U73" s="14">
        <v>0</v>
      </c>
      <c r="V73" s="14">
        <v>0</v>
      </c>
      <c r="W73" s="15">
        <v>0</v>
      </c>
      <c r="X73" s="17"/>
      <c r="Y73" s="14"/>
      <c r="Z73" s="14"/>
      <c r="AA73" s="14">
        <v>0</v>
      </c>
      <c r="AB73" s="15">
        <v>0</v>
      </c>
      <c r="AC73" s="14"/>
      <c r="AD73" s="107"/>
      <c r="AE73" s="108">
        <f t="shared" si="34"/>
        <v>0</v>
      </c>
      <c r="AF73" s="109"/>
      <c r="AG73" s="74">
        <v>1011000</v>
      </c>
      <c r="AH73" s="74"/>
      <c r="AI73" s="14">
        <f t="shared" si="30"/>
        <v>1011000</v>
      </c>
      <c r="AJ73" s="82">
        <v>2555</v>
      </c>
      <c r="AK73" s="74"/>
      <c r="AL73" s="74"/>
      <c r="AM73" s="74">
        <f t="shared" si="27"/>
        <v>0</v>
      </c>
      <c r="AN73" s="76"/>
      <c r="AO73" s="74"/>
      <c r="AP73" s="74"/>
      <c r="AQ73" s="74"/>
      <c r="AR73" s="81"/>
      <c r="AS73" s="85">
        <v>0</v>
      </c>
      <c r="AT73" s="85">
        <v>0</v>
      </c>
      <c r="AU73" s="85">
        <v>0</v>
      </c>
      <c r="AV73" s="89">
        <v>0</v>
      </c>
      <c r="AW73" s="98"/>
      <c r="AX73" s="98"/>
      <c r="AY73" s="98"/>
      <c r="AZ73" s="89"/>
      <c r="BA73" s="85">
        <f t="shared" si="28"/>
        <v>1011000</v>
      </c>
      <c r="BB73" s="85">
        <f t="shared" si="29"/>
        <v>0</v>
      </c>
      <c r="BC73" s="85">
        <f t="shared" si="33"/>
        <v>1011000</v>
      </c>
      <c r="BD73" s="85">
        <f t="shared" si="32"/>
        <v>2746</v>
      </c>
    </row>
    <row r="74" spans="1:56" ht="15" customHeight="1" x14ac:dyDescent="0.2">
      <c r="A74" s="62">
        <v>652</v>
      </c>
      <c r="B74" s="63" t="s">
        <v>68</v>
      </c>
      <c r="C74" s="38">
        <v>60</v>
      </c>
      <c r="D74" s="83">
        <v>0</v>
      </c>
      <c r="E74" s="76">
        <v>0</v>
      </c>
      <c r="F74" s="76">
        <v>0</v>
      </c>
      <c r="G74" s="95">
        <v>0</v>
      </c>
      <c r="H74" s="127">
        <v>0</v>
      </c>
      <c r="I74" s="127">
        <v>0</v>
      </c>
      <c r="J74" s="127">
        <f t="shared" si="26"/>
        <v>0</v>
      </c>
      <c r="K74" s="129">
        <v>0</v>
      </c>
      <c r="L74" s="101">
        <v>0</v>
      </c>
      <c r="M74" s="102">
        <v>0</v>
      </c>
      <c r="N74" s="102">
        <v>0</v>
      </c>
      <c r="O74" s="102">
        <v>0</v>
      </c>
      <c r="P74" s="14">
        <v>0</v>
      </c>
      <c r="Q74" s="14">
        <v>0</v>
      </c>
      <c r="R74" s="14">
        <v>0</v>
      </c>
      <c r="S74" s="15">
        <v>0</v>
      </c>
      <c r="T74" s="14">
        <v>0</v>
      </c>
      <c r="U74" s="14">
        <v>0</v>
      </c>
      <c r="V74" s="14">
        <v>0</v>
      </c>
      <c r="W74" s="15">
        <v>0</v>
      </c>
      <c r="X74" s="16"/>
      <c r="Y74" s="14"/>
      <c r="Z74" s="14"/>
      <c r="AA74" s="14">
        <v>0</v>
      </c>
      <c r="AB74" s="15">
        <v>0</v>
      </c>
      <c r="AC74" s="14"/>
      <c r="AD74" s="107"/>
      <c r="AE74" s="108">
        <f t="shared" si="34"/>
        <v>0</v>
      </c>
      <c r="AF74" s="109"/>
      <c r="AG74" s="74"/>
      <c r="AH74" s="74"/>
      <c r="AI74" s="14">
        <f t="shared" si="30"/>
        <v>0</v>
      </c>
      <c r="AJ74" s="82"/>
      <c r="AK74" s="74"/>
      <c r="AL74" s="74"/>
      <c r="AM74" s="74">
        <f t="shared" si="27"/>
        <v>0</v>
      </c>
      <c r="AN74" s="76"/>
      <c r="AO74" s="74"/>
      <c r="AP74" s="74"/>
      <c r="AQ74" s="74"/>
      <c r="AR74" s="81"/>
      <c r="AS74" s="85">
        <v>0</v>
      </c>
      <c r="AT74" s="85">
        <v>0</v>
      </c>
      <c r="AU74" s="85">
        <v>0</v>
      </c>
      <c r="AV74" s="89">
        <v>0</v>
      </c>
      <c r="AW74" s="98"/>
      <c r="AX74" s="98"/>
      <c r="AY74" s="98"/>
      <c r="AZ74" s="89"/>
      <c r="BA74" s="85">
        <f t="shared" si="28"/>
        <v>0</v>
      </c>
      <c r="BB74" s="85">
        <f t="shared" si="29"/>
        <v>0</v>
      </c>
      <c r="BC74" s="85">
        <f t="shared" si="33"/>
        <v>0</v>
      </c>
      <c r="BD74" s="85">
        <f t="shared" si="32"/>
        <v>0</v>
      </c>
    </row>
    <row r="75" spans="1:56" ht="15" customHeight="1" x14ac:dyDescent="0.2">
      <c r="A75" s="11">
        <v>653</v>
      </c>
      <c r="B75" s="12" t="s">
        <v>69</v>
      </c>
      <c r="C75" s="38">
        <v>61</v>
      </c>
      <c r="D75" s="83">
        <v>0</v>
      </c>
      <c r="E75" s="76">
        <v>0</v>
      </c>
      <c r="F75" s="76">
        <v>0</v>
      </c>
      <c r="G75" s="95">
        <v>0</v>
      </c>
      <c r="H75" s="127">
        <v>0</v>
      </c>
      <c r="I75" s="127">
        <v>0</v>
      </c>
      <c r="J75" s="127">
        <f t="shared" si="26"/>
        <v>0</v>
      </c>
      <c r="K75" s="129">
        <v>0</v>
      </c>
      <c r="L75" s="101">
        <v>0</v>
      </c>
      <c r="M75" s="102">
        <v>0</v>
      </c>
      <c r="N75" s="102">
        <v>0</v>
      </c>
      <c r="O75" s="102">
        <v>0</v>
      </c>
      <c r="P75" s="14">
        <v>0</v>
      </c>
      <c r="Q75" s="14">
        <v>0</v>
      </c>
      <c r="R75" s="14">
        <v>0</v>
      </c>
      <c r="S75" s="15">
        <v>0</v>
      </c>
      <c r="T75" s="14">
        <v>0</v>
      </c>
      <c r="U75" s="14">
        <v>0</v>
      </c>
      <c r="V75" s="14">
        <v>0</v>
      </c>
      <c r="W75" s="15">
        <v>0</v>
      </c>
      <c r="X75" s="16"/>
      <c r="Y75" s="14"/>
      <c r="Z75" s="14"/>
      <c r="AA75" s="14">
        <v>0</v>
      </c>
      <c r="AB75" s="15">
        <v>0</v>
      </c>
      <c r="AC75" s="14"/>
      <c r="AD75" s="107"/>
      <c r="AE75" s="108">
        <f t="shared" si="34"/>
        <v>0</v>
      </c>
      <c r="AF75" s="109"/>
      <c r="AG75" s="74"/>
      <c r="AH75" s="74"/>
      <c r="AI75" s="14">
        <f t="shared" si="30"/>
        <v>0</v>
      </c>
      <c r="AJ75" s="82"/>
      <c r="AK75" s="74"/>
      <c r="AL75" s="74"/>
      <c r="AM75" s="74">
        <f t="shared" si="27"/>
        <v>0</v>
      </c>
      <c r="AN75" s="76"/>
      <c r="AO75" s="74"/>
      <c r="AP75" s="74"/>
      <c r="AQ75" s="74"/>
      <c r="AR75" s="81"/>
      <c r="AS75" s="85">
        <v>0</v>
      </c>
      <c r="AT75" s="85">
        <v>0</v>
      </c>
      <c r="AU75" s="85">
        <v>0</v>
      </c>
      <c r="AV75" s="89">
        <v>0</v>
      </c>
      <c r="AW75" s="98"/>
      <c r="AX75" s="98"/>
      <c r="AY75" s="98"/>
      <c r="AZ75" s="89"/>
      <c r="BA75" s="85">
        <f t="shared" si="28"/>
        <v>0</v>
      </c>
      <c r="BB75" s="85">
        <f t="shared" si="29"/>
        <v>0</v>
      </c>
      <c r="BC75" s="85">
        <f t="shared" si="33"/>
        <v>0</v>
      </c>
      <c r="BD75" s="85">
        <f t="shared" si="32"/>
        <v>0</v>
      </c>
    </row>
    <row r="76" spans="1:56" ht="15" customHeight="1" x14ac:dyDescent="0.2">
      <c r="A76" s="11">
        <v>654</v>
      </c>
      <c r="B76" s="12" t="s">
        <v>70</v>
      </c>
      <c r="C76" s="38">
        <v>62</v>
      </c>
      <c r="D76" s="83">
        <v>0</v>
      </c>
      <c r="E76" s="76">
        <v>0</v>
      </c>
      <c r="F76" s="76">
        <v>0</v>
      </c>
      <c r="G76" s="95">
        <v>0</v>
      </c>
      <c r="H76" s="127">
        <v>0</v>
      </c>
      <c r="I76" s="127">
        <v>0</v>
      </c>
      <c r="J76" s="127">
        <f t="shared" si="26"/>
        <v>0</v>
      </c>
      <c r="K76" s="129">
        <v>1557</v>
      </c>
      <c r="L76" s="101">
        <v>0</v>
      </c>
      <c r="M76" s="102">
        <v>0</v>
      </c>
      <c r="N76" s="102">
        <v>0</v>
      </c>
      <c r="O76" s="102">
        <v>0</v>
      </c>
      <c r="P76" s="14">
        <v>0</v>
      </c>
      <c r="Q76" s="14">
        <v>0</v>
      </c>
      <c r="R76" s="14">
        <v>0</v>
      </c>
      <c r="S76" s="15">
        <v>0</v>
      </c>
      <c r="T76" s="14">
        <v>0</v>
      </c>
      <c r="U76" s="14">
        <v>0</v>
      </c>
      <c r="V76" s="14">
        <v>0</v>
      </c>
      <c r="W76" s="15">
        <v>0</v>
      </c>
      <c r="X76" s="16"/>
      <c r="Y76" s="14"/>
      <c r="Z76" s="14"/>
      <c r="AA76" s="14">
        <v>0</v>
      </c>
      <c r="AB76" s="15">
        <v>0</v>
      </c>
      <c r="AC76" s="14"/>
      <c r="AD76" s="107"/>
      <c r="AE76" s="108">
        <f t="shared" si="34"/>
        <v>0</v>
      </c>
      <c r="AF76" s="109"/>
      <c r="AG76" s="74"/>
      <c r="AH76" s="74"/>
      <c r="AI76" s="14">
        <f t="shared" si="30"/>
        <v>0</v>
      </c>
      <c r="AJ76" s="82"/>
      <c r="AK76" s="74"/>
      <c r="AL76" s="74"/>
      <c r="AM76" s="74">
        <f t="shared" si="27"/>
        <v>0</v>
      </c>
      <c r="AN76" s="76"/>
      <c r="AO76" s="74"/>
      <c r="AP76" s="74"/>
      <c r="AQ76" s="74"/>
      <c r="AR76" s="81"/>
      <c r="AS76" s="85">
        <v>0</v>
      </c>
      <c r="AT76" s="85">
        <v>0</v>
      </c>
      <c r="AU76" s="85">
        <v>0</v>
      </c>
      <c r="AV76" s="89">
        <v>0</v>
      </c>
      <c r="AW76" s="98"/>
      <c r="AX76" s="98"/>
      <c r="AY76" s="98"/>
      <c r="AZ76" s="89"/>
      <c r="BA76" s="85">
        <f t="shared" si="28"/>
        <v>0</v>
      </c>
      <c r="BB76" s="85">
        <f t="shared" si="29"/>
        <v>0</v>
      </c>
      <c r="BC76" s="85">
        <f t="shared" si="33"/>
        <v>0</v>
      </c>
      <c r="BD76" s="85">
        <f t="shared" si="32"/>
        <v>1557</v>
      </c>
    </row>
    <row r="77" spans="1:56" ht="15" customHeight="1" x14ac:dyDescent="0.2">
      <c r="A77" s="11">
        <v>655</v>
      </c>
      <c r="B77" s="12" t="s">
        <v>71</v>
      </c>
      <c r="C77" s="38">
        <v>63</v>
      </c>
      <c r="D77" s="83">
        <v>0</v>
      </c>
      <c r="E77" s="76">
        <v>0</v>
      </c>
      <c r="F77" s="76">
        <v>0</v>
      </c>
      <c r="G77" s="95">
        <v>0</v>
      </c>
      <c r="H77" s="127">
        <v>0</v>
      </c>
      <c r="I77" s="127">
        <v>0</v>
      </c>
      <c r="J77" s="127">
        <f t="shared" si="26"/>
        <v>0</v>
      </c>
      <c r="K77" s="129">
        <v>0</v>
      </c>
      <c r="L77" s="101">
        <v>0</v>
      </c>
      <c r="M77" s="102">
        <v>0</v>
      </c>
      <c r="N77" s="102">
        <v>0</v>
      </c>
      <c r="O77" s="102">
        <v>0</v>
      </c>
      <c r="P77" s="14">
        <v>0</v>
      </c>
      <c r="Q77" s="14">
        <v>0</v>
      </c>
      <c r="R77" s="14">
        <v>0</v>
      </c>
      <c r="S77" s="15">
        <v>0</v>
      </c>
      <c r="T77" s="14">
        <v>0</v>
      </c>
      <c r="U77" s="14">
        <v>0</v>
      </c>
      <c r="V77" s="14">
        <v>0</v>
      </c>
      <c r="W77" s="15">
        <v>0</v>
      </c>
      <c r="X77" s="16"/>
      <c r="Y77" s="14"/>
      <c r="Z77" s="14"/>
      <c r="AA77" s="14">
        <v>0</v>
      </c>
      <c r="AB77" s="15">
        <v>0</v>
      </c>
      <c r="AC77" s="14"/>
      <c r="AD77" s="107"/>
      <c r="AE77" s="108">
        <f t="shared" si="34"/>
        <v>0</v>
      </c>
      <c r="AF77" s="109"/>
      <c r="AG77" s="74"/>
      <c r="AH77" s="74"/>
      <c r="AI77" s="14">
        <f t="shared" si="30"/>
        <v>0</v>
      </c>
      <c r="AJ77" s="82"/>
      <c r="AK77" s="74"/>
      <c r="AL77" s="74"/>
      <c r="AM77" s="74">
        <f t="shared" si="27"/>
        <v>0</v>
      </c>
      <c r="AN77" s="76"/>
      <c r="AO77" s="74"/>
      <c r="AP77" s="74"/>
      <c r="AQ77" s="74"/>
      <c r="AR77" s="81"/>
      <c r="AS77" s="85">
        <v>0</v>
      </c>
      <c r="AT77" s="85">
        <v>0</v>
      </c>
      <c r="AU77" s="85">
        <v>0</v>
      </c>
      <c r="AV77" s="89">
        <v>0</v>
      </c>
      <c r="AW77" s="98"/>
      <c r="AX77" s="98"/>
      <c r="AY77" s="98"/>
      <c r="AZ77" s="89"/>
      <c r="BA77" s="85">
        <f t="shared" si="28"/>
        <v>0</v>
      </c>
      <c r="BB77" s="85">
        <f t="shared" si="29"/>
        <v>0</v>
      </c>
      <c r="BC77" s="85">
        <f t="shared" si="33"/>
        <v>0</v>
      </c>
      <c r="BD77" s="85">
        <f t="shared" si="32"/>
        <v>0</v>
      </c>
    </row>
    <row r="78" spans="1:56" ht="15" customHeight="1" x14ac:dyDescent="0.2">
      <c r="A78" s="11">
        <v>656</v>
      </c>
      <c r="B78" s="12" t="s">
        <v>72</v>
      </c>
      <c r="C78" s="38">
        <v>64</v>
      </c>
      <c r="D78" s="83">
        <v>130000</v>
      </c>
      <c r="E78" s="76">
        <v>0</v>
      </c>
      <c r="F78" s="76">
        <v>130000</v>
      </c>
      <c r="G78" s="95">
        <v>130349</v>
      </c>
      <c r="H78" s="127">
        <v>14000</v>
      </c>
      <c r="I78" s="127">
        <v>0</v>
      </c>
      <c r="J78" s="127">
        <f t="shared" si="26"/>
        <v>14000</v>
      </c>
      <c r="K78" s="129">
        <v>92288.5</v>
      </c>
      <c r="L78" s="101">
        <v>160000</v>
      </c>
      <c r="M78" s="102">
        <v>0</v>
      </c>
      <c r="N78" s="102">
        <v>160000</v>
      </c>
      <c r="O78" s="102">
        <v>210162.99</v>
      </c>
      <c r="P78" s="14">
        <v>210000</v>
      </c>
      <c r="Q78" s="14">
        <v>0</v>
      </c>
      <c r="R78" s="14">
        <v>210000</v>
      </c>
      <c r="S78" s="15">
        <v>159071.15</v>
      </c>
      <c r="T78" s="14">
        <v>25000</v>
      </c>
      <c r="U78" s="14">
        <v>0</v>
      </c>
      <c r="V78" s="14">
        <v>25000</v>
      </c>
      <c r="W78" s="15">
        <v>26554.52</v>
      </c>
      <c r="X78" s="16"/>
      <c r="Y78" s="14">
        <v>80000</v>
      </c>
      <c r="Z78" s="14"/>
      <c r="AA78" s="14">
        <v>80000</v>
      </c>
      <c r="AB78" s="15">
        <v>169852.96</v>
      </c>
      <c r="AC78" s="14">
        <v>20000</v>
      </c>
      <c r="AD78" s="107"/>
      <c r="AE78" s="108">
        <f t="shared" si="34"/>
        <v>20000</v>
      </c>
      <c r="AF78" s="109">
        <v>22214.35</v>
      </c>
      <c r="AG78" s="74"/>
      <c r="AH78" s="74"/>
      <c r="AI78" s="14">
        <f t="shared" si="30"/>
        <v>0</v>
      </c>
      <c r="AJ78" s="82">
        <v>160840</v>
      </c>
      <c r="AK78" s="74"/>
      <c r="AL78" s="74"/>
      <c r="AM78" s="74">
        <f t="shared" si="27"/>
        <v>0</v>
      </c>
      <c r="AN78" s="76">
        <v>56274</v>
      </c>
      <c r="AO78" s="74"/>
      <c r="AP78" s="74"/>
      <c r="AQ78" s="74"/>
      <c r="AR78" s="81"/>
      <c r="AS78" s="85">
        <v>0</v>
      </c>
      <c r="AT78" s="85">
        <v>0</v>
      </c>
      <c r="AU78" s="85">
        <v>0</v>
      </c>
      <c r="AV78" s="89">
        <v>0</v>
      </c>
      <c r="AW78" s="98"/>
      <c r="AX78" s="98"/>
      <c r="AY78" s="98"/>
      <c r="AZ78" s="89"/>
      <c r="BA78" s="85">
        <f t="shared" si="28"/>
        <v>639000</v>
      </c>
      <c r="BB78" s="85">
        <f t="shared" si="29"/>
        <v>0</v>
      </c>
      <c r="BC78" s="85">
        <f t="shared" si="33"/>
        <v>639000</v>
      </c>
      <c r="BD78" s="85">
        <f t="shared" si="32"/>
        <v>1027607.47</v>
      </c>
    </row>
    <row r="79" spans="1:56" ht="15" customHeight="1" x14ac:dyDescent="0.2">
      <c r="A79" s="11">
        <v>657</v>
      </c>
      <c r="B79" s="12" t="s">
        <v>73</v>
      </c>
      <c r="C79" s="38">
        <v>65</v>
      </c>
      <c r="D79" s="83">
        <v>0</v>
      </c>
      <c r="E79" s="76">
        <v>0</v>
      </c>
      <c r="F79" s="76">
        <v>0</v>
      </c>
      <c r="G79" s="95">
        <v>0</v>
      </c>
      <c r="H79" s="127">
        <v>0</v>
      </c>
      <c r="I79" s="127">
        <v>0</v>
      </c>
      <c r="J79" s="127">
        <f t="shared" si="26"/>
        <v>0</v>
      </c>
      <c r="K79" s="129">
        <v>0</v>
      </c>
      <c r="L79" s="101">
        <v>0</v>
      </c>
      <c r="M79" s="102">
        <v>0</v>
      </c>
      <c r="N79" s="102">
        <v>0</v>
      </c>
      <c r="O79" s="102">
        <v>0</v>
      </c>
      <c r="P79" s="14">
        <v>0</v>
      </c>
      <c r="Q79" s="14">
        <v>0</v>
      </c>
      <c r="R79" s="14">
        <v>0</v>
      </c>
      <c r="S79" s="15">
        <v>0</v>
      </c>
      <c r="T79" s="14">
        <v>0</v>
      </c>
      <c r="U79" s="14">
        <v>0</v>
      </c>
      <c r="V79" s="14">
        <v>0</v>
      </c>
      <c r="W79" s="15">
        <v>0</v>
      </c>
      <c r="X79" s="16"/>
      <c r="Y79" s="14"/>
      <c r="Z79" s="14"/>
      <c r="AA79" s="14">
        <v>0</v>
      </c>
      <c r="AB79" s="15">
        <v>0</v>
      </c>
      <c r="AC79" s="14"/>
      <c r="AD79" s="107"/>
      <c r="AE79" s="108">
        <f t="shared" si="34"/>
        <v>0</v>
      </c>
      <c r="AF79" s="109"/>
      <c r="AG79" s="74"/>
      <c r="AH79" s="74"/>
      <c r="AI79" s="14">
        <f t="shared" si="30"/>
        <v>0</v>
      </c>
      <c r="AJ79" s="82"/>
      <c r="AK79" s="74"/>
      <c r="AL79" s="74"/>
      <c r="AM79" s="74">
        <f t="shared" si="27"/>
        <v>0</v>
      </c>
      <c r="AN79" s="76"/>
      <c r="AO79" s="74"/>
      <c r="AP79" s="74"/>
      <c r="AQ79" s="74"/>
      <c r="AR79" s="81"/>
      <c r="AS79" s="85">
        <v>0</v>
      </c>
      <c r="AT79" s="85">
        <v>0</v>
      </c>
      <c r="AU79" s="85">
        <v>0</v>
      </c>
      <c r="AV79" s="89">
        <v>0</v>
      </c>
      <c r="AW79" s="98"/>
      <c r="AX79" s="98"/>
      <c r="AY79" s="98"/>
      <c r="AZ79" s="89"/>
      <c r="BA79" s="85">
        <f t="shared" si="28"/>
        <v>0</v>
      </c>
      <c r="BB79" s="85">
        <f t="shared" si="29"/>
        <v>0</v>
      </c>
      <c r="BC79" s="85">
        <f t="shared" si="33"/>
        <v>0</v>
      </c>
      <c r="BD79" s="85">
        <f t="shared" si="32"/>
        <v>0</v>
      </c>
    </row>
    <row r="80" spans="1:56" ht="15" customHeight="1" x14ac:dyDescent="0.2">
      <c r="A80" s="11" t="s">
        <v>105</v>
      </c>
      <c r="B80" s="12" t="s">
        <v>74</v>
      </c>
      <c r="C80" s="38">
        <v>66</v>
      </c>
      <c r="D80" s="83">
        <v>0</v>
      </c>
      <c r="E80" s="76">
        <v>230000</v>
      </c>
      <c r="F80" s="76">
        <v>230000</v>
      </c>
      <c r="G80" s="95">
        <v>230818</v>
      </c>
      <c r="H80" s="127">
        <v>0</v>
      </c>
      <c r="I80" s="127">
        <v>62000</v>
      </c>
      <c r="J80" s="127">
        <f t="shared" si="26"/>
        <v>62000</v>
      </c>
      <c r="K80" s="129">
        <v>63107.99</v>
      </c>
      <c r="L80" s="101">
        <v>3000</v>
      </c>
      <c r="M80" s="102">
        <v>208000</v>
      </c>
      <c r="N80" s="102">
        <v>211000</v>
      </c>
      <c r="O80" s="102">
        <v>211190.15</v>
      </c>
      <c r="P80" s="14">
        <v>0</v>
      </c>
      <c r="Q80" s="14">
        <v>150000</v>
      </c>
      <c r="R80" s="14">
        <v>150000</v>
      </c>
      <c r="S80" s="15">
        <v>142149.64000000001</v>
      </c>
      <c r="T80" s="14">
        <v>0</v>
      </c>
      <c r="U80" s="14">
        <v>12000</v>
      </c>
      <c r="V80" s="14">
        <v>12000</v>
      </c>
      <c r="W80" s="15">
        <v>11912.12</v>
      </c>
      <c r="X80" s="16"/>
      <c r="Y80" s="14"/>
      <c r="Z80" s="14">
        <v>80000</v>
      </c>
      <c r="AA80" s="14">
        <v>80000</v>
      </c>
      <c r="AB80" s="15">
        <v>34856.93</v>
      </c>
      <c r="AC80" s="14"/>
      <c r="AD80" s="107">
        <v>81413</v>
      </c>
      <c r="AE80" s="108">
        <f t="shared" si="34"/>
        <v>81413</v>
      </c>
      <c r="AF80" s="109">
        <v>55373.36</v>
      </c>
      <c r="AG80" s="14">
        <v>1500</v>
      </c>
      <c r="AH80" s="14">
        <v>187000</v>
      </c>
      <c r="AI80" s="14">
        <f t="shared" si="30"/>
        <v>188500</v>
      </c>
      <c r="AJ80" s="82">
        <v>246967</v>
      </c>
      <c r="AK80" s="74"/>
      <c r="AL80" s="74"/>
      <c r="AM80" s="74">
        <f t="shared" si="27"/>
        <v>0</v>
      </c>
      <c r="AN80" s="76"/>
      <c r="AO80" s="14">
        <v>14000</v>
      </c>
      <c r="AP80" s="14">
        <v>105150</v>
      </c>
      <c r="AQ80" s="14">
        <f>AO80+AP80</f>
        <v>119150</v>
      </c>
      <c r="AR80" s="82">
        <v>80976</v>
      </c>
      <c r="AS80" s="85">
        <v>0</v>
      </c>
      <c r="AT80" s="85">
        <v>200000</v>
      </c>
      <c r="AU80" s="85">
        <v>200000</v>
      </c>
      <c r="AV80" s="89">
        <v>204139</v>
      </c>
      <c r="AW80" s="98"/>
      <c r="AX80" s="98">
        <v>11500</v>
      </c>
      <c r="AY80" s="98">
        <v>11500</v>
      </c>
      <c r="AZ80" s="89">
        <v>11307</v>
      </c>
      <c r="BA80" s="85">
        <f t="shared" si="28"/>
        <v>18500</v>
      </c>
      <c r="BB80" s="85">
        <f t="shared" si="29"/>
        <v>1327063</v>
      </c>
      <c r="BC80" s="85">
        <f t="shared" si="33"/>
        <v>1345563</v>
      </c>
      <c r="BD80" s="85">
        <f t="shared" si="32"/>
        <v>1292797.1900000002</v>
      </c>
    </row>
    <row r="81" spans="1:56" ht="15" customHeight="1" x14ac:dyDescent="0.2">
      <c r="A81" s="11">
        <v>661</v>
      </c>
      <c r="B81" s="12" t="s">
        <v>75</v>
      </c>
      <c r="C81" s="38">
        <v>67</v>
      </c>
      <c r="D81" s="83">
        <v>0</v>
      </c>
      <c r="E81" s="76">
        <v>0</v>
      </c>
      <c r="F81" s="76">
        <v>0</v>
      </c>
      <c r="G81" s="95">
        <v>0</v>
      </c>
      <c r="H81" s="127">
        <v>0</v>
      </c>
      <c r="I81" s="127">
        <v>0</v>
      </c>
      <c r="J81" s="127">
        <f t="shared" si="26"/>
        <v>0</v>
      </c>
      <c r="K81" s="129">
        <v>0</v>
      </c>
      <c r="L81" s="101">
        <v>0</v>
      </c>
      <c r="M81" s="102">
        <v>0</v>
      </c>
      <c r="N81" s="102">
        <v>0</v>
      </c>
      <c r="O81" s="102">
        <v>0</v>
      </c>
      <c r="P81" s="14">
        <v>0</v>
      </c>
      <c r="Q81" s="14">
        <v>0</v>
      </c>
      <c r="R81" s="14">
        <v>0</v>
      </c>
      <c r="S81" s="15">
        <v>0</v>
      </c>
      <c r="T81" s="14">
        <v>0</v>
      </c>
      <c r="U81" s="14">
        <v>0</v>
      </c>
      <c r="V81" s="14">
        <v>0</v>
      </c>
      <c r="W81" s="15">
        <v>0</v>
      </c>
      <c r="X81" s="16"/>
      <c r="Y81" s="14"/>
      <c r="Z81" s="14"/>
      <c r="AA81" s="14">
        <v>0</v>
      </c>
      <c r="AB81" s="15">
        <v>0</v>
      </c>
      <c r="AC81" s="14"/>
      <c r="AD81" s="107"/>
      <c r="AE81" s="108">
        <f t="shared" si="34"/>
        <v>0</v>
      </c>
      <c r="AF81" s="109"/>
      <c r="AG81" s="74"/>
      <c r="AH81" s="74"/>
      <c r="AI81" s="14">
        <f t="shared" si="30"/>
        <v>0</v>
      </c>
      <c r="AJ81" s="82"/>
      <c r="AK81" s="74"/>
      <c r="AL81" s="74"/>
      <c r="AM81" s="74">
        <f t="shared" si="27"/>
        <v>0</v>
      </c>
      <c r="AN81" s="76"/>
      <c r="AO81" s="74">
        <v>0</v>
      </c>
      <c r="AP81" s="74"/>
      <c r="AQ81" s="74">
        <v>0</v>
      </c>
      <c r="AR81" s="81"/>
      <c r="AS81" s="85">
        <v>0</v>
      </c>
      <c r="AT81" s="85">
        <v>0</v>
      </c>
      <c r="AU81" s="85">
        <v>0</v>
      </c>
      <c r="AV81" s="89">
        <v>0</v>
      </c>
      <c r="AW81" s="98"/>
      <c r="AX81" s="98"/>
      <c r="AY81" s="98"/>
      <c r="AZ81" s="89"/>
      <c r="BA81" s="85">
        <f t="shared" si="28"/>
        <v>0</v>
      </c>
      <c r="BB81" s="85">
        <f t="shared" si="29"/>
        <v>0</v>
      </c>
      <c r="BC81" s="85">
        <f t="shared" si="33"/>
        <v>0</v>
      </c>
      <c r="BD81" s="85">
        <f t="shared" si="32"/>
        <v>0</v>
      </c>
    </row>
    <row r="82" spans="1:56" ht="15" customHeight="1" x14ac:dyDescent="0.2">
      <c r="A82" s="11">
        <v>662</v>
      </c>
      <c r="B82" s="12" t="s">
        <v>76</v>
      </c>
      <c r="C82" s="38">
        <v>68</v>
      </c>
      <c r="D82" s="83">
        <v>0</v>
      </c>
      <c r="E82" s="76">
        <v>0</v>
      </c>
      <c r="F82" s="76">
        <v>0</v>
      </c>
      <c r="G82" s="95">
        <v>0</v>
      </c>
      <c r="H82" s="127">
        <v>30000</v>
      </c>
      <c r="I82" s="127">
        <v>0</v>
      </c>
      <c r="J82" s="127">
        <f t="shared" si="26"/>
        <v>30000</v>
      </c>
      <c r="K82" s="129">
        <v>37381.17</v>
      </c>
      <c r="L82" s="105">
        <v>0</v>
      </c>
      <c r="M82" s="105">
        <v>0</v>
      </c>
      <c r="N82" s="105">
        <v>0</v>
      </c>
      <c r="O82" s="106">
        <v>0</v>
      </c>
      <c r="P82" s="14">
        <v>0</v>
      </c>
      <c r="Q82" s="14">
        <v>0</v>
      </c>
      <c r="R82" s="14">
        <v>0</v>
      </c>
      <c r="S82" s="15">
        <v>0</v>
      </c>
      <c r="T82" s="14">
        <v>0</v>
      </c>
      <c r="U82" s="14">
        <v>0</v>
      </c>
      <c r="V82" s="14">
        <v>0</v>
      </c>
      <c r="W82" s="15">
        <v>0</v>
      </c>
      <c r="X82" s="16"/>
      <c r="Y82" s="14"/>
      <c r="Z82" s="14"/>
      <c r="AA82" s="14">
        <v>0</v>
      </c>
      <c r="AB82" s="15">
        <v>4492.66</v>
      </c>
      <c r="AC82" s="14"/>
      <c r="AD82" s="107"/>
      <c r="AE82" s="108">
        <f t="shared" si="34"/>
        <v>0</v>
      </c>
      <c r="AF82" s="109">
        <v>25541.49</v>
      </c>
      <c r="AG82" s="74">
        <v>18000</v>
      </c>
      <c r="AH82" s="74">
        <v>74315</v>
      </c>
      <c r="AI82" s="14">
        <f t="shared" si="30"/>
        <v>92315</v>
      </c>
      <c r="AJ82" s="82">
        <v>3816</v>
      </c>
      <c r="AK82" s="74"/>
      <c r="AL82" s="74"/>
      <c r="AM82" s="74">
        <f t="shared" si="27"/>
        <v>0</v>
      </c>
      <c r="AN82" s="76"/>
      <c r="AO82" s="74"/>
      <c r="AP82" s="74"/>
      <c r="AQ82" s="74"/>
      <c r="AR82" s="81"/>
      <c r="AS82" s="85">
        <v>0</v>
      </c>
      <c r="AT82" s="85">
        <v>0</v>
      </c>
      <c r="AU82" s="85">
        <v>0</v>
      </c>
      <c r="AV82" s="89">
        <v>0</v>
      </c>
      <c r="AW82" s="98"/>
      <c r="AX82" s="98"/>
      <c r="AY82" s="98"/>
      <c r="AZ82" s="89"/>
      <c r="BA82" s="85">
        <f t="shared" si="28"/>
        <v>48000</v>
      </c>
      <c r="BB82" s="85">
        <f t="shared" si="29"/>
        <v>74315</v>
      </c>
      <c r="BC82" s="85">
        <f t="shared" si="33"/>
        <v>122315</v>
      </c>
      <c r="BD82" s="85">
        <f t="shared" si="32"/>
        <v>71231.320000000007</v>
      </c>
    </row>
    <row r="83" spans="1:56" ht="15" customHeight="1" x14ac:dyDescent="0.2">
      <c r="A83" s="11">
        <v>663</v>
      </c>
      <c r="B83" s="12" t="s">
        <v>77</v>
      </c>
      <c r="C83" s="38">
        <v>69</v>
      </c>
      <c r="D83" s="83">
        <v>0</v>
      </c>
      <c r="E83" s="76">
        <v>0</v>
      </c>
      <c r="F83" s="76">
        <v>0</v>
      </c>
      <c r="G83" s="95">
        <v>0</v>
      </c>
      <c r="H83" s="127">
        <v>0</v>
      </c>
      <c r="I83" s="127">
        <v>0</v>
      </c>
      <c r="J83" s="127">
        <f t="shared" si="26"/>
        <v>0</v>
      </c>
      <c r="K83" s="129">
        <v>0</v>
      </c>
      <c r="L83" s="105">
        <v>0</v>
      </c>
      <c r="M83" s="105">
        <v>0</v>
      </c>
      <c r="N83" s="105">
        <v>0</v>
      </c>
      <c r="O83" s="106">
        <v>0</v>
      </c>
      <c r="P83" s="14">
        <v>0</v>
      </c>
      <c r="Q83" s="14">
        <v>0</v>
      </c>
      <c r="R83" s="14">
        <v>0</v>
      </c>
      <c r="S83" s="15">
        <v>0</v>
      </c>
      <c r="T83" s="14">
        <v>0</v>
      </c>
      <c r="U83" s="14">
        <v>0</v>
      </c>
      <c r="V83" s="14">
        <v>0</v>
      </c>
      <c r="W83" s="15">
        <v>0</v>
      </c>
      <c r="X83" s="16"/>
      <c r="Y83" s="14"/>
      <c r="Z83" s="14"/>
      <c r="AA83" s="14">
        <v>0</v>
      </c>
      <c r="AB83" s="15">
        <v>0</v>
      </c>
      <c r="AC83" s="14"/>
      <c r="AD83" s="107"/>
      <c r="AE83" s="108">
        <f t="shared" si="34"/>
        <v>0</v>
      </c>
      <c r="AF83" s="109"/>
      <c r="AG83" s="74"/>
      <c r="AH83" s="74"/>
      <c r="AI83" s="14">
        <f t="shared" si="30"/>
        <v>0</v>
      </c>
      <c r="AJ83" s="82"/>
      <c r="AK83" s="74"/>
      <c r="AL83" s="74"/>
      <c r="AM83" s="74">
        <f t="shared" si="27"/>
        <v>0</v>
      </c>
      <c r="AN83" s="76"/>
      <c r="AO83" s="74"/>
      <c r="AP83" s="74"/>
      <c r="AQ83" s="74"/>
      <c r="AR83" s="81"/>
      <c r="AS83" s="85">
        <v>0</v>
      </c>
      <c r="AT83" s="85">
        <v>0</v>
      </c>
      <c r="AU83" s="85">
        <v>0</v>
      </c>
      <c r="AV83" s="89">
        <v>0</v>
      </c>
      <c r="AW83" s="98"/>
      <c r="AX83" s="98"/>
      <c r="AY83" s="98"/>
      <c r="AZ83" s="89"/>
      <c r="BA83" s="85">
        <f t="shared" si="28"/>
        <v>0</v>
      </c>
      <c r="BB83" s="85">
        <f t="shared" si="29"/>
        <v>0</v>
      </c>
      <c r="BC83" s="85">
        <f t="shared" si="33"/>
        <v>0</v>
      </c>
      <c r="BD83" s="85">
        <f t="shared" si="32"/>
        <v>0</v>
      </c>
    </row>
    <row r="84" spans="1:56" ht="15" customHeight="1" x14ac:dyDescent="0.2">
      <c r="A84" s="11">
        <v>664</v>
      </c>
      <c r="B84" s="12" t="s">
        <v>78</v>
      </c>
      <c r="C84" s="38">
        <v>70</v>
      </c>
      <c r="D84" s="83">
        <v>0</v>
      </c>
      <c r="E84" s="76">
        <v>0</v>
      </c>
      <c r="F84" s="76">
        <v>0</v>
      </c>
      <c r="G84" s="95">
        <v>0</v>
      </c>
      <c r="H84" s="127">
        <v>0</v>
      </c>
      <c r="I84" s="127">
        <v>0</v>
      </c>
      <c r="J84" s="127">
        <f t="shared" si="26"/>
        <v>0</v>
      </c>
      <c r="K84" s="129">
        <v>0</v>
      </c>
      <c r="L84" s="105">
        <v>0</v>
      </c>
      <c r="M84" s="105">
        <v>0</v>
      </c>
      <c r="N84" s="105">
        <v>0</v>
      </c>
      <c r="O84" s="106">
        <v>0</v>
      </c>
      <c r="P84" s="14">
        <v>0</v>
      </c>
      <c r="Q84" s="14">
        <v>0</v>
      </c>
      <c r="R84" s="14">
        <v>0</v>
      </c>
      <c r="S84" s="15">
        <v>0</v>
      </c>
      <c r="T84" s="14">
        <v>0</v>
      </c>
      <c r="U84" s="14">
        <v>0</v>
      </c>
      <c r="V84" s="14">
        <v>0</v>
      </c>
      <c r="W84" s="15">
        <v>0</v>
      </c>
      <c r="X84" s="16"/>
      <c r="Y84" s="14"/>
      <c r="Z84" s="14"/>
      <c r="AA84" s="14">
        <v>0</v>
      </c>
      <c r="AB84" s="15">
        <v>0</v>
      </c>
      <c r="AC84" s="14"/>
      <c r="AD84" s="107"/>
      <c r="AE84" s="108">
        <f t="shared" si="34"/>
        <v>0</v>
      </c>
      <c r="AF84" s="109"/>
      <c r="AG84" s="74"/>
      <c r="AH84" s="74"/>
      <c r="AI84" s="14">
        <f t="shared" si="30"/>
        <v>0</v>
      </c>
      <c r="AJ84" s="82"/>
      <c r="AK84" s="74"/>
      <c r="AL84" s="74"/>
      <c r="AM84" s="74">
        <f t="shared" si="27"/>
        <v>0</v>
      </c>
      <c r="AN84" s="76"/>
      <c r="AO84" s="74"/>
      <c r="AP84" s="74"/>
      <c r="AQ84" s="74"/>
      <c r="AR84" s="81"/>
      <c r="AS84" s="85">
        <v>0</v>
      </c>
      <c r="AT84" s="85">
        <v>0</v>
      </c>
      <c r="AU84" s="85">
        <v>0</v>
      </c>
      <c r="AV84" s="89">
        <v>0</v>
      </c>
      <c r="AW84" s="98"/>
      <c r="AX84" s="98"/>
      <c r="AY84" s="98"/>
      <c r="AZ84" s="89"/>
      <c r="BA84" s="85">
        <f t="shared" si="28"/>
        <v>0</v>
      </c>
      <c r="BB84" s="85">
        <f t="shared" si="29"/>
        <v>0</v>
      </c>
      <c r="BC84" s="85">
        <f t="shared" si="33"/>
        <v>0</v>
      </c>
      <c r="BD84" s="85">
        <f t="shared" si="32"/>
        <v>0</v>
      </c>
    </row>
    <row r="85" spans="1:56" ht="15" customHeight="1" x14ac:dyDescent="0.2">
      <c r="A85" s="11">
        <v>665</v>
      </c>
      <c r="B85" s="12" t="s">
        <v>79</v>
      </c>
      <c r="C85" s="38">
        <v>71</v>
      </c>
      <c r="D85" s="83">
        <v>0</v>
      </c>
      <c r="E85" s="76">
        <v>0</v>
      </c>
      <c r="F85" s="76">
        <v>0</v>
      </c>
      <c r="G85" s="95">
        <v>0</v>
      </c>
      <c r="H85" s="127">
        <v>0</v>
      </c>
      <c r="I85" s="127">
        <v>0</v>
      </c>
      <c r="J85" s="127">
        <f t="shared" si="26"/>
        <v>0</v>
      </c>
      <c r="K85" s="129">
        <v>0</v>
      </c>
      <c r="L85" s="105">
        <v>0</v>
      </c>
      <c r="M85" s="105">
        <v>0</v>
      </c>
      <c r="N85" s="105">
        <v>0</v>
      </c>
      <c r="O85" s="106">
        <v>0</v>
      </c>
      <c r="P85" s="14">
        <v>0</v>
      </c>
      <c r="Q85" s="14">
        <v>0</v>
      </c>
      <c r="R85" s="14">
        <v>0</v>
      </c>
      <c r="S85" s="15">
        <v>0</v>
      </c>
      <c r="T85" s="14">
        <v>0</v>
      </c>
      <c r="U85" s="14">
        <v>0</v>
      </c>
      <c r="V85" s="14">
        <v>0</v>
      </c>
      <c r="W85" s="15">
        <v>0</v>
      </c>
      <c r="X85" s="16"/>
      <c r="Y85" s="14"/>
      <c r="Z85" s="14"/>
      <c r="AA85" s="14">
        <v>0</v>
      </c>
      <c r="AB85" s="15">
        <v>0</v>
      </c>
      <c r="AC85" s="14"/>
      <c r="AD85" s="107"/>
      <c r="AE85" s="108">
        <f t="shared" si="34"/>
        <v>0</v>
      </c>
      <c r="AF85" s="109"/>
      <c r="AG85" s="74"/>
      <c r="AH85" s="74"/>
      <c r="AI85" s="14">
        <f t="shared" si="30"/>
        <v>0</v>
      </c>
      <c r="AJ85" s="82"/>
      <c r="AK85" s="74"/>
      <c r="AL85" s="74"/>
      <c r="AM85" s="74">
        <f t="shared" si="27"/>
        <v>0</v>
      </c>
      <c r="AN85" s="76"/>
      <c r="AO85" s="74"/>
      <c r="AP85" s="74"/>
      <c r="AQ85" s="74"/>
      <c r="AR85" s="81"/>
      <c r="AS85" s="85">
        <v>0</v>
      </c>
      <c r="AT85" s="85">
        <v>0</v>
      </c>
      <c r="AU85" s="85">
        <v>0</v>
      </c>
      <c r="AV85" s="89">
        <v>0</v>
      </c>
      <c r="AW85" s="98"/>
      <c r="AX85" s="98"/>
      <c r="AY85" s="98"/>
      <c r="AZ85" s="89"/>
      <c r="BA85" s="85">
        <f t="shared" si="28"/>
        <v>0</v>
      </c>
      <c r="BB85" s="85">
        <f t="shared" si="29"/>
        <v>0</v>
      </c>
      <c r="BC85" s="85">
        <f t="shared" si="33"/>
        <v>0</v>
      </c>
      <c r="BD85" s="85">
        <f t="shared" si="32"/>
        <v>0</v>
      </c>
    </row>
    <row r="86" spans="1:56" ht="15" customHeight="1" x14ac:dyDescent="0.2">
      <c r="A86" s="11">
        <v>667</v>
      </c>
      <c r="B86" s="12" t="s">
        <v>80</v>
      </c>
      <c r="C86" s="38">
        <v>72</v>
      </c>
      <c r="D86" s="83">
        <v>0</v>
      </c>
      <c r="E86" s="76">
        <v>0</v>
      </c>
      <c r="F86" s="76">
        <v>0</v>
      </c>
      <c r="G86" s="95">
        <v>0</v>
      </c>
      <c r="H86" s="127">
        <v>0</v>
      </c>
      <c r="I86" s="127">
        <v>0</v>
      </c>
      <c r="J86" s="127">
        <f t="shared" si="26"/>
        <v>0</v>
      </c>
      <c r="K86" s="129">
        <v>0</v>
      </c>
      <c r="L86" s="14">
        <v>0</v>
      </c>
      <c r="M86" s="14">
        <v>0</v>
      </c>
      <c r="N86" s="14">
        <v>0</v>
      </c>
      <c r="O86" s="15">
        <v>0</v>
      </c>
      <c r="P86" s="14">
        <v>0</v>
      </c>
      <c r="Q86" s="14">
        <v>0</v>
      </c>
      <c r="R86" s="14">
        <v>0</v>
      </c>
      <c r="S86" s="15">
        <v>0</v>
      </c>
      <c r="T86" s="14">
        <v>0</v>
      </c>
      <c r="U86" s="14">
        <v>0</v>
      </c>
      <c r="V86" s="14">
        <v>0</v>
      </c>
      <c r="W86" s="15">
        <v>0</v>
      </c>
      <c r="X86" s="16"/>
      <c r="Y86" s="14"/>
      <c r="Z86" s="14"/>
      <c r="AA86" s="14">
        <v>0</v>
      </c>
      <c r="AB86" s="15">
        <v>0</v>
      </c>
      <c r="AC86" s="14"/>
      <c r="AD86" s="107"/>
      <c r="AE86" s="108">
        <f t="shared" si="34"/>
        <v>0</v>
      </c>
      <c r="AF86" s="109"/>
      <c r="AG86" s="74"/>
      <c r="AH86" s="74"/>
      <c r="AI86" s="14">
        <f t="shared" si="30"/>
        <v>0</v>
      </c>
      <c r="AJ86" s="82"/>
      <c r="AK86" s="74"/>
      <c r="AL86" s="74"/>
      <c r="AM86" s="74">
        <f t="shared" si="27"/>
        <v>0</v>
      </c>
      <c r="AN86" s="76"/>
      <c r="AO86" s="74"/>
      <c r="AP86" s="74"/>
      <c r="AQ86" s="74"/>
      <c r="AR86" s="81"/>
      <c r="AS86" s="85">
        <v>0</v>
      </c>
      <c r="AT86" s="85">
        <v>0</v>
      </c>
      <c r="AU86" s="85">
        <v>0</v>
      </c>
      <c r="AV86" s="89">
        <v>0</v>
      </c>
      <c r="AW86" s="98"/>
      <c r="AX86" s="98"/>
      <c r="AY86" s="98"/>
      <c r="AZ86" s="89"/>
      <c r="BA86" s="85">
        <f t="shared" si="28"/>
        <v>0</v>
      </c>
      <c r="BB86" s="85">
        <f t="shared" si="29"/>
        <v>0</v>
      </c>
      <c r="BC86" s="85">
        <f t="shared" si="33"/>
        <v>0</v>
      </c>
      <c r="BD86" s="85">
        <f t="shared" si="32"/>
        <v>0</v>
      </c>
    </row>
    <row r="87" spans="1:56" ht="15" customHeight="1" x14ac:dyDescent="0.2">
      <c r="A87" s="11">
        <v>691</v>
      </c>
      <c r="B87" s="12" t="s">
        <v>81</v>
      </c>
      <c r="C87" s="38">
        <v>73</v>
      </c>
      <c r="D87" s="83">
        <v>12003450</v>
      </c>
      <c r="E87" s="76">
        <v>0</v>
      </c>
      <c r="F87" s="76">
        <v>12003450</v>
      </c>
      <c r="G87" s="95">
        <v>11409019</v>
      </c>
      <c r="H87" s="127">
        <v>6432493</v>
      </c>
      <c r="I87" s="127">
        <v>0</v>
      </c>
      <c r="J87" s="127">
        <f t="shared" si="26"/>
        <v>6432493</v>
      </c>
      <c r="K87" s="129">
        <v>5957329.0599999996</v>
      </c>
      <c r="L87" s="103">
        <v>12200896</v>
      </c>
      <c r="M87" s="103">
        <v>0</v>
      </c>
      <c r="N87" s="103">
        <v>12200896</v>
      </c>
      <c r="O87" s="103">
        <v>11543066.489999998</v>
      </c>
      <c r="P87" s="14">
        <v>13000000</v>
      </c>
      <c r="Q87" s="14">
        <v>0</v>
      </c>
      <c r="R87" s="14">
        <v>13000000</v>
      </c>
      <c r="S87" s="15">
        <v>12376897.390000001</v>
      </c>
      <c r="T87" s="14">
        <v>4270000</v>
      </c>
      <c r="U87" s="14">
        <v>0</v>
      </c>
      <c r="V87" s="14">
        <v>4270000</v>
      </c>
      <c r="W87" s="15">
        <v>4570573.5999999996</v>
      </c>
      <c r="X87" s="16"/>
      <c r="Y87" s="14">
        <v>13121668</v>
      </c>
      <c r="Z87" s="14"/>
      <c r="AA87" s="14">
        <v>13121668</v>
      </c>
      <c r="AB87" s="15">
        <v>12191225.859999999</v>
      </c>
      <c r="AC87" s="14">
        <v>2944310</v>
      </c>
      <c r="AD87" s="107">
        <v>0</v>
      </c>
      <c r="AE87" s="108">
        <f t="shared" si="34"/>
        <v>2944310</v>
      </c>
      <c r="AF87" s="109">
        <v>2811931.02</v>
      </c>
      <c r="AG87" s="14">
        <v>15811829</v>
      </c>
      <c r="AH87" s="73"/>
      <c r="AI87" s="14">
        <f t="shared" si="30"/>
        <v>15811829</v>
      </c>
      <c r="AJ87" s="82">
        <v>14166071</v>
      </c>
      <c r="AK87" s="83">
        <v>36936</v>
      </c>
      <c r="AL87" s="74">
        <v>0</v>
      </c>
      <c r="AM87" s="74">
        <f t="shared" si="27"/>
        <v>36936</v>
      </c>
      <c r="AN87" s="76">
        <v>31092</v>
      </c>
      <c r="AO87" s="14">
        <v>123069.48</v>
      </c>
      <c r="AP87" s="73">
        <v>0</v>
      </c>
      <c r="AQ87" s="14">
        <v>123069.48</v>
      </c>
      <c r="AR87" s="82">
        <v>126617</v>
      </c>
      <c r="AS87" s="85">
        <v>2564750</v>
      </c>
      <c r="AT87" s="85">
        <v>0</v>
      </c>
      <c r="AU87" s="85">
        <v>2564750</v>
      </c>
      <c r="AV87" s="89">
        <v>2951697</v>
      </c>
      <c r="AW87" s="98">
        <v>113300</v>
      </c>
      <c r="AX87" s="98">
        <v>0</v>
      </c>
      <c r="AY87" s="98">
        <v>113300</v>
      </c>
      <c r="AZ87" s="89">
        <v>113265</v>
      </c>
      <c r="BA87" s="85">
        <f t="shared" si="28"/>
        <v>82622701.480000004</v>
      </c>
      <c r="BB87" s="85">
        <f t="shared" si="29"/>
        <v>0</v>
      </c>
      <c r="BC87" s="85">
        <f t="shared" ref="BC87" si="35">F87+J87+N87+R87+V87+AA87+AE87+AI87+AM87+AQ87+AU87+AY87</f>
        <v>82622701.480000004</v>
      </c>
      <c r="BD87" s="85">
        <f t="shared" si="32"/>
        <v>78248784.420000002</v>
      </c>
    </row>
    <row r="88" spans="1:56" ht="21.6" customHeight="1" x14ac:dyDescent="0.2">
      <c r="A88" s="182" t="s">
        <v>82</v>
      </c>
      <c r="B88" s="182"/>
      <c r="C88" s="21">
        <v>74</v>
      </c>
      <c r="D88" s="22">
        <v>12801450</v>
      </c>
      <c r="E88" s="22">
        <f>SUM(E54:E87)</f>
        <v>1059600</v>
      </c>
      <c r="F88" s="22">
        <f>D88+E88</f>
        <v>13861050</v>
      </c>
      <c r="G88" s="64">
        <v>13349497</v>
      </c>
      <c r="H88" s="130">
        <f t="shared" ref="H88:N88" si="36">SUM(H53:H87)</f>
        <v>7174993</v>
      </c>
      <c r="I88" s="130">
        <f t="shared" si="36"/>
        <v>297000</v>
      </c>
      <c r="J88" s="130">
        <f t="shared" si="36"/>
        <v>7471993</v>
      </c>
      <c r="K88" s="131">
        <f t="shared" si="36"/>
        <v>6883029.6599999992</v>
      </c>
      <c r="L88" s="76">
        <f t="shared" si="36"/>
        <v>13297697</v>
      </c>
      <c r="M88" s="76">
        <f t="shared" si="36"/>
        <v>696030</v>
      </c>
      <c r="N88" s="76">
        <f t="shared" si="36"/>
        <v>13993727</v>
      </c>
      <c r="O88" s="76">
        <v>13862672.059999999</v>
      </c>
      <c r="P88" s="22">
        <f>SUM(P53:P87)</f>
        <v>14545000</v>
      </c>
      <c r="Q88" s="22">
        <f t="shared" ref="Q88:R88" si="37">SUM(Q53:Q87)</f>
        <v>455000</v>
      </c>
      <c r="R88" s="22">
        <f t="shared" si="37"/>
        <v>15000000</v>
      </c>
      <c r="S88" s="22">
        <f t="shared" ref="S88" si="38">SUM(S53:S87)</f>
        <v>14291440.4</v>
      </c>
      <c r="T88" s="22">
        <f t="shared" ref="T88" si="39">SUM(T53:T87)</f>
        <v>4661000</v>
      </c>
      <c r="U88" s="22">
        <f t="shared" ref="U88" si="40">SUM(U53:U87)</f>
        <v>62010</v>
      </c>
      <c r="V88" s="22">
        <f t="shared" ref="V88" si="41">SUM(V53:V87)</f>
        <v>4723010</v>
      </c>
      <c r="W88" s="22">
        <f t="shared" ref="W88" si="42">SUM(W53:W87)</f>
        <v>5081154.1399999997</v>
      </c>
      <c r="X88" s="22">
        <f t="shared" ref="X88" si="43">SUM(X53:X87)</f>
        <v>0</v>
      </c>
      <c r="Y88" s="22">
        <f t="shared" ref="Y88" si="44">SUM(Y53:Y87)</f>
        <v>14821668</v>
      </c>
      <c r="Z88" s="22">
        <f t="shared" ref="Z88" si="45">SUM(Z53:Z87)</f>
        <v>560000</v>
      </c>
      <c r="AA88" s="22">
        <f t="shared" ref="AA88" si="46">SUM(AA53:AA87)</f>
        <v>15381668</v>
      </c>
      <c r="AB88" s="22">
        <f t="shared" ref="AB88" si="47">SUM(AB53:AB87)</f>
        <v>14888812.309999999</v>
      </c>
      <c r="AC88" s="22">
        <f t="shared" ref="AC88" si="48">SUM(AC53:AC87)</f>
        <v>3104516</v>
      </c>
      <c r="AD88" s="22">
        <f t="shared" ref="AD88" si="49">SUM(AD53:AD87)</f>
        <v>84288</v>
      </c>
      <c r="AE88" s="110">
        <f t="shared" ref="AE88:AF88" si="50">SUM(AE53:AE87)</f>
        <v>3188804</v>
      </c>
      <c r="AF88" s="110">
        <f t="shared" si="50"/>
        <v>3183111.9299999997</v>
      </c>
      <c r="AG88" s="77">
        <f>SUM(AG53:AG87)</f>
        <v>17165903</v>
      </c>
      <c r="AH88" s="77">
        <f t="shared" ref="AH88" si="51">SUM(AH53:AH87)</f>
        <v>2061535</v>
      </c>
      <c r="AI88" s="77">
        <f>SUM(AI53:AI87)</f>
        <v>19227438</v>
      </c>
      <c r="AJ88" s="77">
        <f>SUM(AJ53:AJ87)+1</f>
        <v>16849819</v>
      </c>
      <c r="AK88" s="91">
        <f>SUM(AK53:AK87)</f>
        <v>36936</v>
      </c>
      <c r="AL88" s="91">
        <f>SUM(AL53:AL87)</f>
        <v>4000</v>
      </c>
      <c r="AM88" s="91">
        <f>SUM(AM53:AM87)</f>
        <v>40936</v>
      </c>
      <c r="AN88" s="76">
        <f>SUM(AN54:AN87)</f>
        <v>90571</v>
      </c>
      <c r="AO88" s="77">
        <v>137069.47999999998</v>
      </c>
      <c r="AP88" s="77">
        <f>AP54+AP80</f>
        <v>141150</v>
      </c>
      <c r="AQ88" s="77">
        <f>AQ54+AQ80+AQ87</f>
        <v>278219.48</v>
      </c>
      <c r="AR88" s="77">
        <f>SUM(AR53:AR87)</f>
        <v>242514</v>
      </c>
      <c r="AS88" s="90">
        <f>SUM(AS53:AS87)</f>
        <v>6724750</v>
      </c>
      <c r="AT88" s="90">
        <f>SUM(AT54:AT87)</f>
        <v>1165700</v>
      </c>
      <c r="AU88" s="90">
        <f t="shared" ref="AU88:AW88" si="52">SUM(AU54:AU87)</f>
        <v>7890450</v>
      </c>
      <c r="AV88" s="90">
        <f t="shared" si="52"/>
        <v>8300173</v>
      </c>
      <c r="AW88" s="90">
        <f t="shared" si="52"/>
        <v>113300</v>
      </c>
      <c r="AX88" s="90">
        <f>AX53+AX54+AX72+AX80</f>
        <v>2153500</v>
      </c>
      <c r="AY88" s="90">
        <f t="shared" ref="AY88:BD88" si="53">SUM(AY53:AY87)</f>
        <v>2266800</v>
      </c>
      <c r="AZ88" s="90">
        <f t="shared" si="53"/>
        <v>1017378</v>
      </c>
      <c r="BA88" s="17">
        <f t="shared" si="53"/>
        <v>94584282.480000004</v>
      </c>
      <c r="BB88" s="85">
        <f t="shared" si="53"/>
        <v>8739813</v>
      </c>
      <c r="BC88" s="85">
        <f t="shared" si="53"/>
        <v>103324095.48</v>
      </c>
      <c r="BD88" s="85">
        <f t="shared" si="53"/>
        <v>98040172.5</v>
      </c>
    </row>
    <row r="89" spans="1:56" ht="24.6" customHeight="1" x14ac:dyDescent="0.2">
      <c r="A89" s="183" t="s">
        <v>83</v>
      </c>
      <c r="B89" s="183"/>
      <c r="C89" s="145">
        <v>75</v>
      </c>
      <c r="D89" s="146">
        <f>D88-D43</f>
        <v>-117670</v>
      </c>
      <c r="E89" s="146">
        <f t="shared" ref="E89:AV89" si="54">E88-E43</f>
        <v>154924</v>
      </c>
      <c r="F89" s="146">
        <f t="shared" si="54"/>
        <v>37254</v>
      </c>
      <c r="G89" s="146">
        <f t="shared" si="54"/>
        <v>33943</v>
      </c>
      <c r="H89" s="146">
        <f t="shared" si="54"/>
        <v>793</v>
      </c>
      <c r="I89" s="146">
        <f t="shared" si="54"/>
        <v>33210</v>
      </c>
      <c r="J89" s="146">
        <f t="shared" si="54"/>
        <v>25673</v>
      </c>
      <c r="K89" s="146">
        <f t="shared" si="54"/>
        <v>19953.609999997541</v>
      </c>
      <c r="L89" s="146">
        <f t="shared" si="54"/>
        <v>-144882</v>
      </c>
      <c r="M89" s="146">
        <f t="shared" si="54"/>
        <v>194000</v>
      </c>
      <c r="N89" s="146">
        <f t="shared" si="54"/>
        <v>49118</v>
      </c>
      <c r="O89" s="146">
        <f t="shared" si="54"/>
        <v>327247.08999999799</v>
      </c>
      <c r="P89" s="146">
        <f t="shared" si="54"/>
        <v>1500</v>
      </c>
      <c r="Q89" s="146">
        <f t="shared" si="54"/>
        <v>52470</v>
      </c>
      <c r="R89" s="146">
        <f t="shared" si="54"/>
        <v>53970</v>
      </c>
      <c r="S89" s="146">
        <f t="shared" si="54"/>
        <v>68198.950000001118</v>
      </c>
      <c r="T89" s="146">
        <f t="shared" si="54"/>
        <v>14000</v>
      </c>
      <c r="U89" s="146">
        <f t="shared" si="54"/>
        <v>2575.0500000000029</v>
      </c>
      <c r="V89" s="146">
        <f t="shared" si="54"/>
        <v>16575.049999999814</v>
      </c>
      <c r="W89" s="146">
        <f t="shared" si="54"/>
        <v>172723.59999999963</v>
      </c>
      <c r="X89" s="146">
        <f t="shared" si="54"/>
        <v>0</v>
      </c>
      <c r="Y89" s="146">
        <f t="shared" si="54"/>
        <v>-103623.96000000089</v>
      </c>
      <c r="Z89" s="146">
        <f t="shared" si="54"/>
        <v>157966</v>
      </c>
      <c r="AA89" s="146">
        <f t="shared" si="54"/>
        <v>54342.039999999106</v>
      </c>
      <c r="AB89" s="146">
        <f t="shared" si="54"/>
        <v>204807.82999999821</v>
      </c>
      <c r="AC89" s="146">
        <f>AC88-AC43</f>
        <v>0</v>
      </c>
      <c r="AD89" s="146">
        <f t="shared" ref="AD89:AF89" si="55">AD88-AD43</f>
        <v>2440</v>
      </c>
      <c r="AE89" s="146">
        <f t="shared" si="55"/>
        <v>2431</v>
      </c>
      <c r="AF89" s="146">
        <f t="shared" si="55"/>
        <v>33392.83000000054</v>
      </c>
      <c r="AG89" s="146">
        <f t="shared" si="54"/>
        <v>-469104</v>
      </c>
      <c r="AH89" s="146">
        <f t="shared" si="54"/>
        <v>235778</v>
      </c>
      <c r="AI89" s="146">
        <f t="shared" si="54"/>
        <v>-233326</v>
      </c>
      <c r="AJ89" s="146">
        <f t="shared" si="54"/>
        <v>-1123066</v>
      </c>
      <c r="AK89" s="146">
        <f t="shared" si="54"/>
        <v>-49695</v>
      </c>
      <c r="AL89" s="146">
        <f t="shared" si="54"/>
        <v>1566</v>
      </c>
      <c r="AM89" s="146">
        <f t="shared" si="54"/>
        <v>-48129</v>
      </c>
      <c r="AN89" s="146">
        <f t="shared" si="54"/>
        <v>-668</v>
      </c>
      <c r="AO89" s="146">
        <f t="shared" si="54"/>
        <v>-91949.520000000019</v>
      </c>
      <c r="AP89" s="146">
        <f t="shared" si="54"/>
        <v>91950</v>
      </c>
      <c r="AQ89" s="146">
        <f t="shared" si="54"/>
        <v>0.47999999998137355</v>
      </c>
      <c r="AR89" s="146">
        <f t="shared" si="54"/>
        <v>2551</v>
      </c>
      <c r="AS89" s="146">
        <f t="shared" si="54"/>
        <v>0</v>
      </c>
      <c r="AT89" s="146">
        <f t="shared" si="54"/>
        <v>209317</v>
      </c>
      <c r="AU89" s="146">
        <f t="shared" si="54"/>
        <v>209317</v>
      </c>
      <c r="AV89" s="146">
        <f t="shared" si="54"/>
        <v>703584</v>
      </c>
      <c r="AW89" s="146">
        <v>0</v>
      </c>
      <c r="AX89" s="146">
        <f>AX88-AX43</f>
        <v>179000</v>
      </c>
      <c r="AY89" s="146">
        <f>AW89+AX89</f>
        <v>179000</v>
      </c>
      <c r="AZ89" s="146">
        <v>-68474</v>
      </c>
      <c r="BA89" s="144">
        <f>D89+H89+L89+P89+T89+Y89+AC89+AG89+AK89+AO89+AS89+AW89</f>
        <v>-960631.48000000091</v>
      </c>
      <c r="BB89" s="144">
        <f t="shared" ref="BB89" si="56">E89+I89+M89+Q89+U89+Z89+AD89+AH89+AL89+AP89+AT89+AX89</f>
        <v>1315196.05</v>
      </c>
      <c r="BC89" s="144">
        <f>BC88-BC43</f>
        <v>354564.56999999285</v>
      </c>
      <c r="BD89" s="144">
        <f>BD88-BD43</f>
        <v>365852.90999999642</v>
      </c>
    </row>
    <row r="90" spans="1:56" ht="15" hidden="1" customHeight="1" x14ac:dyDescent="0.2">
      <c r="A90" s="11">
        <v>591</v>
      </c>
      <c r="B90" s="12" t="s">
        <v>84</v>
      </c>
      <c r="C90" s="38">
        <v>76</v>
      </c>
      <c r="D90" s="14"/>
      <c r="E90" s="14"/>
      <c r="F90" s="14"/>
      <c r="G90" s="15"/>
      <c r="H90" s="14"/>
      <c r="I90" s="14"/>
      <c r="J90" s="14"/>
      <c r="K90" s="15"/>
      <c r="L90" s="14"/>
      <c r="M90" s="14"/>
      <c r="N90" s="14"/>
      <c r="O90" s="15"/>
      <c r="P90" s="14"/>
      <c r="Q90" s="14"/>
      <c r="R90" s="14"/>
      <c r="S90" s="15"/>
      <c r="T90" s="14"/>
      <c r="U90" s="14"/>
      <c r="V90" s="14"/>
      <c r="W90" s="15"/>
      <c r="X90" s="16"/>
      <c r="Y90" s="14"/>
      <c r="Z90" s="14"/>
      <c r="AA90" s="14"/>
      <c r="AB90" s="15"/>
      <c r="AC90" s="14"/>
      <c r="AD90" s="14"/>
      <c r="AE90" s="14"/>
      <c r="AF90" s="15"/>
      <c r="AG90" s="17"/>
      <c r="AI90" s="17"/>
      <c r="AW90" s="100"/>
      <c r="AX90" s="100"/>
      <c r="AY90" s="100"/>
      <c r="BA90" s="17">
        <f>D88+H88+L88+P88+T88+Y88+AC88+AG88+AK88+AO88+AS88+AW88</f>
        <v>94584282.480000004</v>
      </c>
      <c r="BB90" s="17">
        <f>E88+I88+M88+Q88+U88+Z88+AD88+AH88+AL88+AP88+AT88+AX88</f>
        <v>8739813</v>
      </c>
      <c r="BC90" s="17">
        <f>F88+J88+N88+R88+V88+AA88+AE88+AI88+AM88+AQ88+AU88+AY88</f>
        <v>103324095.48</v>
      </c>
    </row>
    <row r="91" spans="1:56" ht="15" hidden="1" customHeight="1" x14ac:dyDescent="0.2">
      <c r="A91" s="11">
        <v>595</v>
      </c>
      <c r="B91" s="12" t="s">
        <v>85</v>
      </c>
      <c r="C91" s="38">
        <v>77</v>
      </c>
      <c r="D91" s="14">
        <f>SUM(D53:D87)</f>
        <v>12801450</v>
      </c>
      <c r="E91" s="14">
        <f t="shared" ref="E91:AJ91" si="57">SUM(E53:E87)</f>
        <v>1059600</v>
      </c>
      <c r="F91" s="14">
        <f t="shared" si="57"/>
        <v>13861050</v>
      </c>
      <c r="G91" s="14">
        <f t="shared" si="57"/>
        <v>13349498</v>
      </c>
      <c r="H91" s="14">
        <f t="shared" si="57"/>
        <v>7174993</v>
      </c>
      <c r="I91" s="14">
        <f t="shared" si="57"/>
        <v>297000</v>
      </c>
      <c r="J91" s="14">
        <f t="shared" si="57"/>
        <v>7471993</v>
      </c>
      <c r="K91" s="14">
        <f t="shared" si="57"/>
        <v>6883029.6599999992</v>
      </c>
      <c r="L91" s="14">
        <f t="shared" si="57"/>
        <v>13297697</v>
      </c>
      <c r="M91" s="14">
        <f t="shared" si="57"/>
        <v>696030</v>
      </c>
      <c r="N91" s="14">
        <f t="shared" si="57"/>
        <v>13993727</v>
      </c>
      <c r="O91" s="14">
        <f t="shared" si="57"/>
        <v>13862672.059999999</v>
      </c>
      <c r="P91" s="14">
        <f t="shared" si="57"/>
        <v>14545000</v>
      </c>
      <c r="Q91" s="14">
        <f t="shared" si="57"/>
        <v>455000</v>
      </c>
      <c r="R91" s="14">
        <f t="shared" si="57"/>
        <v>15000000</v>
      </c>
      <c r="S91" s="14">
        <f t="shared" si="57"/>
        <v>14291440.4</v>
      </c>
      <c r="T91" s="14">
        <f t="shared" si="57"/>
        <v>4661000</v>
      </c>
      <c r="U91" s="14">
        <f t="shared" si="57"/>
        <v>62010</v>
      </c>
      <c r="V91" s="14">
        <f t="shared" si="57"/>
        <v>4723010</v>
      </c>
      <c r="W91" s="14">
        <f t="shared" si="57"/>
        <v>5081154.1399999997</v>
      </c>
      <c r="X91" s="14">
        <f t="shared" si="57"/>
        <v>0</v>
      </c>
      <c r="Y91" s="14">
        <f t="shared" si="57"/>
        <v>14821668</v>
      </c>
      <c r="Z91" s="14">
        <f t="shared" si="57"/>
        <v>560000</v>
      </c>
      <c r="AA91" s="14">
        <f t="shared" si="57"/>
        <v>15381668</v>
      </c>
      <c r="AB91" s="14">
        <f t="shared" si="57"/>
        <v>14888812.309999999</v>
      </c>
      <c r="AC91" s="14">
        <f t="shared" si="57"/>
        <v>3104516</v>
      </c>
      <c r="AD91" s="14">
        <f t="shared" si="57"/>
        <v>84288</v>
      </c>
      <c r="AE91" s="14">
        <f t="shared" si="57"/>
        <v>3188804</v>
      </c>
      <c r="AF91" s="14">
        <f t="shared" si="57"/>
        <v>3183111.9299999997</v>
      </c>
      <c r="AG91" s="14">
        <f t="shared" si="57"/>
        <v>17165903</v>
      </c>
      <c r="AH91" s="14">
        <f t="shared" si="57"/>
        <v>2061535</v>
      </c>
      <c r="AI91" s="14">
        <f t="shared" si="57"/>
        <v>19227438</v>
      </c>
      <c r="AJ91" s="14">
        <f t="shared" si="57"/>
        <v>16849818</v>
      </c>
      <c r="AL91" s="2" t="s">
        <v>111</v>
      </c>
      <c r="AW91" s="98"/>
      <c r="AX91" s="98"/>
      <c r="AY91" s="100"/>
      <c r="AZ91" s="147" t="s">
        <v>107</v>
      </c>
      <c r="BB91" s="17">
        <f>SUM(BB53:BB87)</f>
        <v>8739813</v>
      </c>
      <c r="BC91" s="17">
        <f>BA90+BB90</f>
        <v>103324095.48</v>
      </c>
    </row>
    <row r="92" spans="1:56" ht="105" hidden="1" customHeight="1" x14ac:dyDescent="0.2">
      <c r="A92" s="184" t="s">
        <v>86</v>
      </c>
      <c r="B92" s="184"/>
      <c r="C92" s="39">
        <v>78</v>
      </c>
      <c r="D92" s="40">
        <f>D88-D43</f>
        <v>-117670</v>
      </c>
      <c r="E92" s="40">
        <f t="shared" ref="E92:AI92" si="58">E88-E43</f>
        <v>154924</v>
      </c>
      <c r="F92" s="40">
        <f t="shared" si="58"/>
        <v>37254</v>
      </c>
      <c r="G92" s="40">
        <f t="shared" si="58"/>
        <v>33943</v>
      </c>
      <c r="H92" s="40">
        <f t="shared" si="58"/>
        <v>793</v>
      </c>
      <c r="I92" s="40">
        <f t="shared" si="58"/>
        <v>33210</v>
      </c>
      <c r="J92" s="40">
        <f t="shared" si="58"/>
        <v>25673</v>
      </c>
      <c r="K92" s="40">
        <f t="shared" si="58"/>
        <v>19953.609999997541</v>
      </c>
      <c r="L92" s="40">
        <f t="shared" si="58"/>
        <v>-144882</v>
      </c>
      <c r="M92" s="40">
        <f t="shared" si="58"/>
        <v>194000</v>
      </c>
      <c r="N92" s="40">
        <f t="shared" si="58"/>
        <v>49118</v>
      </c>
      <c r="O92" s="40">
        <f t="shared" si="58"/>
        <v>327247.08999999799</v>
      </c>
      <c r="P92" s="40">
        <f t="shared" si="58"/>
        <v>1500</v>
      </c>
      <c r="Q92" s="40">
        <f t="shared" si="58"/>
        <v>52470</v>
      </c>
      <c r="R92" s="40">
        <f t="shared" si="58"/>
        <v>53970</v>
      </c>
      <c r="S92" s="40">
        <f t="shared" si="58"/>
        <v>68198.950000001118</v>
      </c>
      <c r="T92" s="40">
        <f t="shared" si="58"/>
        <v>14000</v>
      </c>
      <c r="U92" s="40">
        <f t="shared" si="58"/>
        <v>2575.0500000000029</v>
      </c>
      <c r="V92" s="40">
        <f t="shared" si="58"/>
        <v>16575.049999999814</v>
      </c>
      <c r="W92" s="40">
        <f t="shared" si="58"/>
        <v>172723.59999999963</v>
      </c>
      <c r="X92" s="40">
        <f t="shared" si="58"/>
        <v>0</v>
      </c>
      <c r="Y92" s="40">
        <f t="shared" si="58"/>
        <v>-103623.96000000089</v>
      </c>
      <c r="Z92" s="40">
        <f t="shared" si="58"/>
        <v>157966</v>
      </c>
      <c r="AA92" s="40">
        <f t="shared" si="58"/>
        <v>54342.039999999106</v>
      </c>
      <c r="AB92" s="40">
        <f t="shared" si="58"/>
        <v>204807.82999999821</v>
      </c>
      <c r="AC92" s="40">
        <f t="shared" si="58"/>
        <v>0</v>
      </c>
      <c r="AD92" s="40">
        <f t="shared" si="58"/>
        <v>2440</v>
      </c>
      <c r="AE92" s="40">
        <f t="shared" si="58"/>
        <v>2431</v>
      </c>
      <c r="AF92" s="40">
        <f t="shared" si="58"/>
        <v>33392.83000000054</v>
      </c>
      <c r="AG92" s="40">
        <f t="shared" si="58"/>
        <v>-469104</v>
      </c>
      <c r="AH92" s="40">
        <f t="shared" si="58"/>
        <v>235778</v>
      </c>
      <c r="AI92" s="40">
        <f t="shared" si="58"/>
        <v>-233326</v>
      </c>
      <c r="AJ92" s="126" t="s">
        <v>109</v>
      </c>
      <c r="AK92" s="17">
        <f>AK88-AK43</f>
        <v>-49695</v>
      </c>
      <c r="AL92" s="17">
        <f t="shared" ref="AL92:AU92" si="59">AL88-AL43</f>
        <v>1566</v>
      </c>
      <c r="AM92" s="17">
        <f t="shared" si="59"/>
        <v>-48129</v>
      </c>
      <c r="AN92" s="17">
        <f t="shared" si="59"/>
        <v>-668</v>
      </c>
      <c r="AO92" s="17">
        <f t="shared" si="59"/>
        <v>-91949.520000000019</v>
      </c>
      <c r="AP92" s="17">
        <f t="shared" si="59"/>
        <v>91950</v>
      </c>
      <c r="AQ92" s="17">
        <f t="shared" si="59"/>
        <v>0.47999999998137355</v>
      </c>
      <c r="AR92" s="17">
        <f t="shared" si="59"/>
        <v>2551</v>
      </c>
      <c r="AS92" s="17">
        <f t="shared" si="59"/>
        <v>0</v>
      </c>
      <c r="AT92" s="17">
        <f t="shared" si="59"/>
        <v>209317</v>
      </c>
      <c r="AU92" s="17">
        <f t="shared" si="59"/>
        <v>209317</v>
      </c>
      <c r="AV92" s="126" t="s">
        <v>108</v>
      </c>
      <c r="AW92" s="17">
        <f>AW88-AW43</f>
        <v>0</v>
      </c>
      <c r="AX92" s="17">
        <f t="shared" ref="AX92:AY92" si="60">AX88-AX43</f>
        <v>179000</v>
      </c>
      <c r="AY92" s="17">
        <f t="shared" si="60"/>
        <v>179000</v>
      </c>
      <c r="AZ92" s="148"/>
      <c r="BA92" s="17">
        <f>SUM(BA53:BA87)</f>
        <v>94584282.480000004</v>
      </c>
      <c r="BB92" s="17">
        <f>BB53+BB54+BB55+BB67+BB72+BB80+BB82</f>
        <v>8739813</v>
      </c>
      <c r="BC92" s="122">
        <f>BC88-BC43</f>
        <v>354564.56999999285</v>
      </c>
    </row>
    <row r="93" spans="1:56" ht="15" hidden="1" customHeight="1" x14ac:dyDescent="0.2">
      <c r="A93" s="181" t="s">
        <v>87</v>
      </c>
      <c r="B93" s="181"/>
      <c r="C93" s="24">
        <v>995</v>
      </c>
      <c r="D93" s="14">
        <f t="shared" ref="D93:W93" si="61">SUM(D53:D92)</f>
        <v>38169010</v>
      </c>
      <c r="E93" s="14">
        <f t="shared" si="61"/>
        <v>3488648</v>
      </c>
      <c r="F93" s="14">
        <f t="shared" si="61"/>
        <v>41657658</v>
      </c>
      <c r="G93" s="20">
        <f t="shared" si="61"/>
        <v>40116379</v>
      </c>
      <c r="H93" s="14">
        <f t="shared" si="61"/>
        <v>21526565</v>
      </c>
      <c r="I93" s="14">
        <f t="shared" si="61"/>
        <v>957420</v>
      </c>
      <c r="J93" s="14">
        <f t="shared" si="61"/>
        <v>22467325</v>
      </c>
      <c r="K93" s="20">
        <f t="shared" si="61"/>
        <v>20688996.199999996</v>
      </c>
      <c r="L93" s="14">
        <f t="shared" si="61"/>
        <v>39603327</v>
      </c>
      <c r="M93" s="14">
        <f t="shared" si="61"/>
        <v>2476090</v>
      </c>
      <c r="N93" s="14">
        <f t="shared" si="61"/>
        <v>42079417</v>
      </c>
      <c r="O93" s="20">
        <f t="shared" si="61"/>
        <v>42242510.359999992</v>
      </c>
      <c r="P93" s="14">
        <f t="shared" si="61"/>
        <v>43638000</v>
      </c>
      <c r="Q93" s="14">
        <f t="shared" si="61"/>
        <v>1469940</v>
      </c>
      <c r="R93" s="14">
        <f t="shared" si="61"/>
        <v>45107940</v>
      </c>
      <c r="S93" s="20">
        <f t="shared" si="61"/>
        <v>43010719.100000001</v>
      </c>
      <c r="T93" s="14">
        <f t="shared" si="61"/>
        <v>14011000</v>
      </c>
      <c r="U93" s="14">
        <f t="shared" si="61"/>
        <v>191180.09999999998</v>
      </c>
      <c r="V93" s="14">
        <f t="shared" si="61"/>
        <v>14202180.100000001</v>
      </c>
      <c r="W93" s="20">
        <f t="shared" si="61"/>
        <v>15588909.619999999</v>
      </c>
      <c r="Y93" s="14">
        <f t="shared" ref="Y93:AB93" si="62">SUM(Y53:Y92)</f>
        <v>44257756.079999998</v>
      </c>
      <c r="Z93" s="14">
        <f t="shared" si="62"/>
        <v>1995932</v>
      </c>
      <c r="AA93" s="14">
        <f t="shared" si="62"/>
        <v>46253688.079999998</v>
      </c>
      <c r="AB93" s="20">
        <f t="shared" si="62"/>
        <v>45076052.589999989</v>
      </c>
      <c r="AC93" s="14"/>
      <c r="AD93" s="14"/>
      <c r="AE93" s="14"/>
      <c r="AF93" s="20"/>
      <c r="AW93" s="99"/>
      <c r="AX93" s="99"/>
      <c r="AY93" s="99"/>
      <c r="AZ93" s="148"/>
    </row>
    <row r="94" spans="1:56" ht="44.25" hidden="1" customHeight="1" x14ac:dyDescent="0.2">
      <c r="A94" s="41"/>
      <c r="B94" s="30"/>
      <c r="C94" s="42"/>
      <c r="D94" s="43"/>
      <c r="E94" s="43"/>
      <c r="F94" s="44"/>
      <c r="G94" s="45"/>
      <c r="H94" s="43"/>
      <c r="I94" s="43"/>
      <c r="J94" s="44"/>
      <c r="K94" s="45"/>
      <c r="L94" s="43"/>
      <c r="M94" s="43"/>
      <c r="N94" s="44"/>
      <c r="O94" s="45"/>
      <c r="P94" s="43"/>
      <c r="Q94" s="43"/>
      <c r="R94" s="44"/>
      <c r="S94" s="45"/>
      <c r="T94" s="43"/>
      <c r="U94" s="43"/>
      <c r="V94" s="44"/>
      <c r="W94" s="45"/>
      <c r="Y94" s="43"/>
      <c r="Z94" s="43"/>
      <c r="AA94" s="44"/>
      <c r="AB94" s="45"/>
      <c r="AC94" s="43"/>
      <c r="AD94" s="43"/>
      <c r="AE94" s="44"/>
      <c r="AF94" s="45"/>
      <c r="AJ94" s="126" t="s">
        <v>110</v>
      </c>
      <c r="AZ94" s="148"/>
    </row>
    <row r="95" spans="1:56" s="48" customFormat="1" ht="18" hidden="1" customHeight="1" x14ac:dyDescent="0.25">
      <c r="A95" s="67"/>
      <c r="B95" s="30"/>
      <c r="C95" s="33"/>
      <c r="D95" s="47"/>
      <c r="E95" s="47"/>
      <c r="F95" s="47"/>
      <c r="G95" s="50"/>
      <c r="H95" s="47"/>
      <c r="I95" s="47"/>
      <c r="J95" s="47"/>
      <c r="K95" s="50"/>
      <c r="L95" s="47"/>
      <c r="M95" s="47"/>
      <c r="N95" s="47"/>
      <c r="O95" s="50"/>
      <c r="P95" s="47"/>
      <c r="Q95" s="47"/>
      <c r="R95" s="47"/>
      <c r="S95" s="50"/>
      <c r="T95" s="47"/>
      <c r="U95" s="47"/>
      <c r="V95" s="47"/>
      <c r="W95" s="50"/>
      <c r="X95" s="49"/>
      <c r="Y95" s="47"/>
      <c r="Z95" s="47"/>
      <c r="AA95" s="47"/>
      <c r="AB95" s="50"/>
      <c r="AC95" s="47"/>
      <c r="AD95" s="47"/>
      <c r="AE95" s="47"/>
      <c r="AF95" s="50"/>
    </row>
    <row r="96" spans="1:56" s="48" customFormat="1" ht="18" hidden="1" customHeight="1" x14ac:dyDescent="0.25">
      <c r="A96" s="46"/>
      <c r="B96" s="30"/>
      <c r="C96" s="33"/>
      <c r="D96" s="47"/>
      <c r="E96" s="47"/>
      <c r="F96" s="47"/>
      <c r="G96" s="50"/>
      <c r="H96" s="47"/>
      <c r="I96" s="47"/>
      <c r="J96" s="47"/>
      <c r="K96" s="50"/>
      <c r="L96" s="47"/>
      <c r="M96" s="47"/>
      <c r="N96" s="47"/>
      <c r="O96" s="50"/>
      <c r="P96" s="47"/>
      <c r="Q96" s="47"/>
      <c r="R96" s="47"/>
      <c r="S96" s="50"/>
      <c r="T96" s="47"/>
      <c r="U96" s="47"/>
      <c r="V96" s="47"/>
      <c r="W96" s="50"/>
      <c r="X96" s="49"/>
      <c r="Y96" s="47"/>
      <c r="Z96" s="47"/>
      <c r="AA96" s="47"/>
      <c r="AB96" s="50"/>
      <c r="AC96" s="47"/>
      <c r="AD96" s="47"/>
      <c r="AE96" s="47"/>
      <c r="AF96" s="50"/>
    </row>
    <row r="97" spans="1:61" ht="18" hidden="1" customHeight="1" x14ac:dyDescent="0.2">
      <c r="A97" s="2"/>
      <c r="B97" s="2"/>
      <c r="F97" s="2"/>
      <c r="G97" s="36"/>
      <c r="J97" s="2"/>
      <c r="K97" s="36"/>
      <c r="N97" s="2"/>
      <c r="O97" s="36"/>
      <c r="R97" s="2"/>
      <c r="S97" s="36"/>
      <c r="V97" s="2"/>
      <c r="W97" s="36"/>
      <c r="X97" s="2"/>
      <c r="AA97" s="2"/>
      <c r="AB97" s="36"/>
      <c r="AE97" s="2"/>
      <c r="AF97" s="36"/>
    </row>
    <row r="98" spans="1:61" ht="18" hidden="1" customHeight="1" x14ac:dyDescent="0.2">
      <c r="D98" s="36">
        <f>D88-D91</f>
        <v>0</v>
      </c>
      <c r="E98" s="36">
        <f t="shared" ref="E98:BI98" si="63">E88-E91</f>
        <v>0</v>
      </c>
      <c r="F98" s="36">
        <f t="shared" si="63"/>
        <v>0</v>
      </c>
      <c r="G98" s="36">
        <f t="shared" si="63"/>
        <v>-1</v>
      </c>
      <c r="H98" s="36">
        <f t="shared" si="63"/>
        <v>0</v>
      </c>
      <c r="I98" s="36">
        <f t="shared" si="63"/>
        <v>0</v>
      </c>
      <c r="J98" s="36">
        <f t="shared" si="63"/>
        <v>0</v>
      </c>
      <c r="K98" s="36">
        <f t="shared" si="63"/>
        <v>0</v>
      </c>
      <c r="L98" s="36">
        <f t="shared" si="63"/>
        <v>0</v>
      </c>
      <c r="M98" s="36">
        <f t="shared" si="63"/>
        <v>0</v>
      </c>
      <c r="N98" s="36">
        <f t="shared" si="63"/>
        <v>0</v>
      </c>
      <c r="O98" s="36">
        <f t="shared" si="63"/>
        <v>0</v>
      </c>
      <c r="P98" s="36">
        <f t="shared" si="63"/>
        <v>0</v>
      </c>
      <c r="Q98" s="36">
        <f t="shared" si="63"/>
        <v>0</v>
      </c>
      <c r="R98" s="36">
        <f t="shared" si="63"/>
        <v>0</v>
      </c>
      <c r="S98" s="36">
        <f t="shared" si="63"/>
        <v>0</v>
      </c>
      <c r="T98" s="36">
        <f t="shared" si="63"/>
        <v>0</v>
      </c>
      <c r="U98" s="36">
        <f t="shared" si="63"/>
        <v>0</v>
      </c>
      <c r="V98" s="36">
        <f t="shared" si="63"/>
        <v>0</v>
      </c>
      <c r="W98" s="36">
        <f t="shared" si="63"/>
        <v>0</v>
      </c>
      <c r="X98" s="36">
        <f t="shared" si="63"/>
        <v>0</v>
      </c>
      <c r="Y98" s="36">
        <f t="shared" si="63"/>
        <v>0</v>
      </c>
      <c r="Z98" s="36">
        <f t="shared" si="63"/>
        <v>0</v>
      </c>
      <c r="AA98" s="36">
        <f t="shared" si="63"/>
        <v>0</v>
      </c>
      <c r="AB98" s="36">
        <f t="shared" si="63"/>
        <v>0</v>
      </c>
      <c r="AC98" s="36">
        <f t="shared" si="63"/>
        <v>0</v>
      </c>
      <c r="AD98" s="36">
        <f t="shared" si="63"/>
        <v>0</v>
      </c>
      <c r="AE98" s="36">
        <f t="shared" si="63"/>
        <v>0</v>
      </c>
      <c r="AF98" s="36">
        <f t="shared" si="63"/>
        <v>0</v>
      </c>
      <c r="AG98" s="36">
        <f t="shared" si="63"/>
        <v>0</v>
      </c>
      <c r="AH98" s="36">
        <f t="shared" si="63"/>
        <v>0</v>
      </c>
      <c r="AI98" s="36">
        <f t="shared" si="63"/>
        <v>0</v>
      </c>
      <c r="AJ98" s="36">
        <f t="shared" si="63"/>
        <v>1</v>
      </c>
      <c r="AK98" s="36">
        <f t="shared" si="63"/>
        <v>36936</v>
      </c>
      <c r="AL98" s="36" t="e">
        <f t="shared" si="63"/>
        <v>#VALUE!</v>
      </c>
      <c r="AM98" s="36">
        <f t="shared" si="63"/>
        <v>40936</v>
      </c>
      <c r="AN98" s="36">
        <f t="shared" si="63"/>
        <v>90571</v>
      </c>
      <c r="AO98" s="36">
        <f t="shared" si="63"/>
        <v>137069.47999999998</v>
      </c>
      <c r="AP98" s="36">
        <f t="shared" si="63"/>
        <v>141150</v>
      </c>
      <c r="AQ98" s="36">
        <f t="shared" si="63"/>
        <v>278219.48</v>
      </c>
      <c r="AR98" s="36">
        <f t="shared" si="63"/>
        <v>242514</v>
      </c>
      <c r="AS98" s="36">
        <f t="shared" si="63"/>
        <v>6724750</v>
      </c>
      <c r="AT98" s="36">
        <f t="shared" si="63"/>
        <v>1165700</v>
      </c>
      <c r="AU98" s="36">
        <f t="shared" si="63"/>
        <v>7890450</v>
      </c>
      <c r="AV98" s="36">
        <f t="shared" si="63"/>
        <v>8300173</v>
      </c>
      <c r="AW98" s="36">
        <f t="shared" si="63"/>
        <v>113300</v>
      </c>
      <c r="AX98" s="36">
        <f t="shared" si="63"/>
        <v>2153500</v>
      </c>
      <c r="AY98" s="36">
        <f t="shared" si="63"/>
        <v>2266800</v>
      </c>
      <c r="AZ98" s="36" t="e">
        <f t="shared" si="63"/>
        <v>#VALUE!</v>
      </c>
      <c r="BA98" s="36">
        <f>BA89-BA91</f>
        <v>-960631.48000000091</v>
      </c>
      <c r="BB98" s="36">
        <f t="shared" si="63"/>
        <v>0</v>
      </c>
      <c r="BC98" s="36">
        <f t="shared" si="63"/>
        <v>0</v>
      </c>
      <c r="BD98" s="36">
        <f t="shared" si="63"/>
        <v>98040172.5</v>
      </c>
      <c r="BE98" s="36">
        <f t="shared" si="63"/>
        <v>0</v>
      </c>
      <c r="BF98" s="36">
        <f t="shared" si="63"/>
        <v>0</v>
      </c>
      <c r="BG98" s="36">
        <f t="shared" si="63"/>
        <v>0</v>
      </c>
      <c r="BH98" s="36">
        <f t="shared" si="63"/>
        <v>0</v>
      </c>
      <c r="BI98" s="36">
        <f t="shared" si="63"/>
        <v>0</v>
      </c>
    </row>
    <row r="99" spans="1:61" ht="18" customHeight="1" x14ac:dyDescent="0.2">
      <c r="A99" s="52"/>
    </row>
    <row r="100" spans="1:61" ht="18" customHeight="1" x14ac:dyDescent="0.2">
      <c r="A100" s="53"/>
      <c r="B100" s="54"/>
      <c r="C100" s="53"/>
      <c r="D100" s="55"/>
      <c r="E100" s="55"/>
      <c r="F100" s="55"/>
      <c r="H100" s="55"/>
      <c r="I100" s="55"/>
      <c r="J100" s="55"/>
      <c r="L100" s="55"/>
      <c r="M100" s="55"/>
      <c r="N100" s="55"/>
      <c r="P100" s="55"/>
      <c r="Q100" s="55"/>
      <c r="R100" s="55"/>
      <c r="T100" s="55"/>
      <c r="U100" s="55"/>
      <c r="V100" s="55"/>
      <c r="Y100" s="55"/>
      <c r="Z100" s="55"/>
      <c r="AA100" s="55"/>
      <c r="AC100" s="55"/>
      <c r="AD100" s="55"/>
      <c r="AE100" s="55"/>
    </row>
    <row r="101" spans="1:61" ht="18" customHeight="1" x14ac:dyDescent="0.2">
      <c r="A101" s="53"/>
      <c r="B101" s="54"/>
      <c r="C101" s="53"/>
      <c r="D101" s="55"/>
      <c r="E101" s="55"/>
      <c r="F101" s="55"/>
      <c r="H101" s="55"/>
      <c r="I101" s="55"/>
      <c r="J101" s="55"/>
      <c r="L101" s="55"/>
      <c r="M101" s="55"/>
      <c r="N101" s="55"/>
      <c r="P101" s="55"/>
      <c r="Q101" s="55"/>
      <c r="R101" s="55"/>
      <c r="T101" s="55"/>
      <c r="U101" s="55"/>
      <c r="V101" s="55"/>
      <c r="Y101" s="55"/>
      <c r="Z101" s="55"/>
      <c r="AA101" s="55"/>
      <c r="AC101" s="55"/>
      <c r="AD101" s="55"/>
      <c r="AE101" s="55"/>
    </row>
    <row r="102" spans="1:61" ht="18" customHeight="1" x14ac:dyDescent="0.2">
      <c r="A102" s="56"/>
      <c r="B102" s="54"/>
      <c r="C102" s="57"/>
      <c r="D102" s="58"/>
      <c r="E102" s="58"/>
      <c r="F102" s="58"/>
      <c r="H102" s="58"/>
      <c r="I102" s="58"/>
      <c r="J102" s="58"/>
      <c r="L102" s="58"/>
      <c r="M102" s="58"/>
      <c r="N102" s="58"/>
      <c r="P102" s="58"/>
      <c r="Q102" s="58"/>
      <c r="R102" s="58"/>
      <c r="T102" s="58"/>
      <c r="U102" s="58"/>
      <c r="V102" s="58"/>
      <c r="Y102" s="58"/>
      <c r="Z102" s="58"/>
      <c r="AA102" s="58"/>
      <c r="AC102" s="58"/>
      <c r="AD102" s="58"/>
      <c r="AE102" s="58"/>
    </row>
    <row r="103" spans="1:61" ht="23.45" customHeight="1" x14ac:dyDescent="0.2">
      <c r="A103" s="56"/>
      <c r="B103" s="54"/>
      <c r="C103" s="57"/>
      <c r="D103" s="58"/>
      <c r="E103" s="58"/>
      <c r="F103" s="58"/>
      <c r="H103" s="58"/>
      <c r="I103" s="58"/>
      <c r="J103" s="58"/>
      <c r="L103" s="58"/>
      <c r="M103" s="58"/>
      <c r="N103" s="58"/>
      <c r="P103" s="58"/>
      <c r="Q103" s="58"/>
      <c r="R103" s="58"/>
      <c r="T103" s="58"/>
      <c r="U103" s="58"/>
      <c r="V103" s="58"/>
      <c r="Y103" s="58"/>
      <c r="Z103" s="58"/>
      <c r="AA103" s="58"/>
      <c r="AC103" s="58"/>
      <c r="AD103" s="58"/>
      <c r="AE103" s="58"/>
    </row>
    <row r="104" spans="1:61" ht="25.9" customHeight="1" x14ac:dyDescent="0.2">
      <c r="A104" s="56"/>
      <c r="D104" s="58"/>
      <c r="E104" s="58"/>
      <c r="F104" s="58"/>
      <c r="H104" s="58"/>
      <c r="I104" s="58"/>
      <c r="J104" s="58"/>
      <c r="L104" s="58"/>
      <c r="M104" s="58"/>
      <c r="N104" s="58"/>
      <c r="P104" s="58"/>
      <c r="Q104" s="58"/>
      <c r="R104" s="58"/>
      <c r="T104" s="58"/>
      <c r="U104" s="58"/>
      <c r="V104" s="58"/>
      <c r="Y104" s="58"/>
      <c r="Z104" s="58"/>
      <c r="AA104" s="58"/>
      <c r="AC104" s="58"/>
      <c r="AD104" s="58"/>
      <c r="AE104" s="58"/>
    </row>
  </sheetData>
  <mergeCells count="92">
    <mergeCell ref="A48:B49"/>
    <mergeCell ref="AO2:AR2"/>
    <mergeCell ref="AO3:AQ3"/>
    <mergeCell ref="AR3:AR4"/>
    <mergeCell ref="AO48:AR49"/>
    <mergeCell ref="C3:C5"/>
    <mergeCell ref="A3:A5"/>
    <mergeCell ref="B3:B5"/>
    <mergeCell ref="T3:V3"/>
    <mergeCell ref="P3:R3"/>
    <mergeCell ref="S3:S4"/>
    <mergeCell ref="Y2:AA2"/>
    <mergeCell ref="Y3:AA3"/>
    <mergeCell ref="H2:J2"/>
    <mergeCell ref="H3:J3"/>
    <mergeCell ref="K3:K4"/>
    <mergeCell ref="AO50:AQ50"/>
    <mergeCell ref="AR50:AR51"/>
    <mergeCell ref="T48:W49"/>
    <mergeCell ref="T2:W2"/>
    <mergeCell ref="A93:B93"/>
    <mergeCell ref="W50:W51"/>
    <mergeCell ref="A88:B88"/>
    <mergeCell ref="A89:B89"/>
    <mergeCell ref="A92:B92"/>
    <mergeCell ref="A50:A52"/>
    <mergeCell ref="B50:B52"/>
    <mergeCell ref="C50:C52"/>
    <mergeCell ref="T50:V50"/>
    <mergeCell ref="W3:W4"/>
    <mergeCell ref="A43:B43"/>
    <mergeCell ref="A44:B44"/>
    <mergeCell ref="AG2:AJ2"/>
    <mergeCell ref="AG3:AI3"/>
    <mergeCell ref="AJ3:AJ4"/>
    <mergeCell ref="AG48:AJ49"/>
    <mergeCell ref="AG50:AI50"/>
    <mergeCell ref="AJ50:AJ51"/>
    <mergeCell ref="AK2:AN2"/>
    <mergeCell ref="AK3:AM3"/>
    <mergeCell ref="AN3:AN4"/>
    <mergeCell ref="AK48:AN49"/>
    <mergeCell ref="AK50:AM50"/>
    <mergeCell ref="AN50:AN51"/>
    <mergeCell ref="AS2:AV2"/>
    <mergeCell ref="AS3:AU3"/>
    <mergeCell ref="AV3:AV4"/>
    <mergeCell ref="AS48:AV49"/>
    <mergeCell ref="AS50:AU50"/>
    <mergeCell ref="AV50:AV51"/>
    <mergeCell ref="Y50:AA50"/>
    <mergeCell ref="AB3:AB4"/>
    <mergeCell ref="Y48:AB49"/>
    <mergeCell ref="AB50:AB51"/>
    <mergeCell ref="L2:N2"/>
    <mergeCell ref="L3:N3"/>
    <mergeCell ref="O3:O4"/>
    <mergeCell ref="L48:O49"/>
    <mergeCell ref="L50:N50"/>
    <mergeCell ref="O50:O51"/>
    <mergeCell ref="P50:R50"/>
    <mergeCell ref="S50:S51"/>
    <mergeCell ref="P2:R2"/>
    <mergeCell ref="P48:S49"/>
    <mergeCell ref="H48:K49"/>
    <mergeCell ref="H50:J50"/>
    <mergeCell ref="K50:K51"/>
    <mergeCell ref="D2:F2"/>
    <mergeCell ref="D3:F3"/>
    <mergeCell ref="G3:G4"/>
    <mergeCell ref="D48:G49"/>
    <mergeCell ref="D50:F50"/>
    <mergeCell ref="G50:G51"/>
    <mergeCell ref="AC2:AE2"/>
    <mergeCell ref="AC3:AE3"/>
    <mergeCell ref="AF3:AF4"/>
    <mergeCell ref="AC48:AF49"/>
    <mergeCell ref="AC50:AE50"/>
    <mergeCell ref="AF50:AF51"/>
    <mergeCell ref="AZ91:AZ94"/>
    <mergeCell ref="BA2:BD2"/>
    <mergeCell ref="BA3:BC3"/>
    <mergeCell ref="BD3:BD4"/>
    <mergeCell ref="BA48:BD49"/>
    <mergeCell ref="BA50:BC50"/>
    <mergeCell ref="BD50:BD51"/>
    <mergeCell ref="AW2:AZ2"/>
    <mergeCell ref="AW3:AY3"/>
    <mergeCell ref="AZ3:AZ4"/>
    <mergeCell ref="AW48:AZ49"/>
    <mergeCell ref="AW50:AY50"/>
    <mergeCell ref="AZ50:AZ51"/>
  </mergeCells>
  <phoneticPr fontId="0" type="noConversion"/>
  <pageMargins left="0.39370078740157483" right="0.39370078740157483" top="0.35433070866141736" bottom="0.43307086614173229" header="0.19685039370078741" footer="0.11811023622047245"/>
  <pageSetup paperSize="9" scale="40" firstPageNumber="2" fitToWidth="0" orientation="landscape" useFirstPageNumber="1" r:id="rId1"/>
  <headerFooter alignWithMargins="0">
    <oddFooter>&amp;L&amp;8&amp;Z&amp;F&amp;F&amp;A</oddFooter>
  </headerFooter>
  <rowBreaks count="1" manualBreakCount="1">
    <brk id="47" max="55" man="1"/>
  </rowBreaks>
  <colBreaks count="3" manualBreakCount="3">
    <brk id="19" max="97" man="1"/>
    <brk id="36" max="97" man="1"/>
    <brk id="52" max="9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0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Náklady a výnosy 2016</vt:lpstr>
      <vt:lpstr>Hárok1</vt:lpstr>
      <vt:lpstr>Hárok2</vt:lpstr>
      <vt:lpstr>Hárok3</vt:lpstr>
      <vt:lpstr>'Náklady a výnosy 2016'!Názvy_tlače</vt:lpstr>
      <vt:lpstr>'Náklady a výnosy 2016'!Oblasť_tlače</vt:lpstr>
    </vt:vector>
  </TitlesOfParts>
  <Company>STU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zidekova</dc:creator>
  <cp:lastModifiedBy>Admin</cp:lastModifiedBy>
  <cp:lastPrinted>2016-05-23T06:03:49Z</cp:lastPrinted>
  <dcterms:created xsi:type="dcterms:W3CDTF">2011-04-14T08:06:19Z</dcterms:created>
  <dcterms:modified xsi:type="dcterms:W3CDTF">2016-06-13T13:52:46Z</dcterms:modified>
</cp:coreProperties>
</file>